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27795" windowHeight="11865" activeTab="11"/>
  </bookViews>
  <sheets>
    <sheet name="ตค60" sheetId="1" r:id="rId1"/>
    <sheet name="พย60" sheetId="2" r:id="rId2"/>
    <sheet name="ธค60" sheetId="3" r:id="rId3"/>
    <sheet name="มค61" sheetId="4" r:id="rId4"/>
    <sheet name="กพ" sheetId="5" r:id="rId5"/>
    <sheet name="มี.ค.61" sheetId="7" r:id="rId6"/>
    <sheet name="เม.ย.61" sheetId="8" r:id="rId7"/>
    <sheet name="พ.ค.61" sheetId="9" r:id="rId8"/>
    <sheet name="มิ.ย.61" sheetId="10" r:id="rId9"/>
    <sheet name="ก.ค.61" sheetId="11" r:id="rId10"/>
    <sheet name="ส.ค.61" sheetId="12" r:id="rId11"/>
    <sheet name="ก.ย.61" sheetId="13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5" i="12" l="1"/>
  <c r="M6" i="13" l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5" i="13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O5" i="10" l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5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5" i="12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5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5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5" i="9"/>
  <c r="M21" i="10"/>
  <c r="M5" i="1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5" i="10"/>
  <c r="G5" i="10"/>
  <c r="X21" i="13"/>
  <c r="W21" i="13"/>
  <c r="V21" i="13"/>
  <c r="M21" i="13"/>
  <c r="X20" i="13"/>
  <c r="W20" i="13"/>
  <c r="V20" i="13"/>
  <c r="J20" i="13"/>
  <c r="G20" i="13"/>
  <c r="X19" i="13"/>
  <c r="W19" i="13"/>
  <c r="V19" i="13"/>
  <c r="J19" i="13"/>
  <c r="G19" i="13"/>
  <c r="X18" i="13"/>
  <c r="W18" i="13"/>
  <c r="V18" i="13"/>
  <c r="J18" i="13"/>
  <c r="G18" i="13"/>
  <c r="X17" i="13"/>
  <c r="W17" i="13"/>
  <c r="V17" i="13"/>
  <c r="J17" i="13"/>
  <c r="G17" i="13"/>
  <c r="X16" i="13"/>
  <c r="W16" i="13"/>
  <c r="V16" i="13"/>
  <c r="J16" i="13"/>
  <c r="G16" i="13"/>
  <c r="X15" i="13"/>
  <c r="W15" i="13"/>
  <c r="V15" i="13"/>
  <c r="J15" i="13"/>
  <c r="G15" i="13"/>
  <c r="X14" i="13"/>
  <c r="W14" i="13"/>
  <c r="V14" i="13"/>
  <c r="J14" i="13"/>
  <c r="G14" i="13"/>
  <c r="X13" i="13"/>
  <c r="W13" i="13"/>
  <c r="V13" i="13"/>
  <c r="J13" i="13"/>
  <c r="G13" i="13"/>
  <c r="X12" i="13"/>
  <c r="W12" i="13"/>
  <c r="V12" i="13"/>
  <c r="J12" i="13"/>
  <c r="G12" i="13"/>
  <c r="X11" i="13"/>
  <c r="W11" i="13"/>
  <c r="V11" i="13"/>
  <c r="J11" i="13"/>
  <c r="G11" i="13"/>
  <c r="X10" i="13"/>
  <c r="W10" i="13"/>
  <c r="V10" i="13"/>
  <c r="J10" i="13"/>
  <c r="G10" i="13"/>
  <c r="X9" i="13"/>
  <c r="W9" i="13"/>
  <c r="V9" i="13"/>
  <c r="J9" i="13"/>
  <c r="G9" i="13"/>
  <c r="X8" i="13"/>
  <c r="W8" i="13"/>
  <c r="V8" i="13"/>
  <c r="J8" i="13"/>
  <c r="G8" i="13"/>
  <c r="X7" i="13"/>
  <c r="W7" i="13"/>
  <c r="V7" i="13"/>
  <c r="J7" i="13"/>
  <c r="G7" i="13"/>
  <c r="X6" i="13"/>
  <c r="W6" i="13"/>
  <c r="V6" i="13"/>
  <c r="J6" i="13"/>
  <c r="G6" i="13"/>
  <c r="X5" i="13"/>
  <c r="W5" i="13"/>
  <c r="V5" i="13"/>
  <c r="J5" i="13"/>
  <c r="G5" i="13"/>
  <c r="X21" i="12"/>
  <c r="W21" i="12"/>
  <c r="V21" i="12"/>
  <c r="M21" i="12"/>
  <c r="X20" i="12"/>
  <c r="W20" i="12"/>
  <c r="V20" i="12"/>
  <c r="J20" i="12"/>
  <c r="G20" i="12"/>
  <c r="X19" i="12"/>
  <c r="W19" i="12"/>
  <c r="V19" i="12"/>
  <c r="J19" i="12"/>
  <c r="G19" i="12"/>
  <c r="X18" i="12"/>
  <c r="W18" i="12"/>
  <c r="V18" i="12"/>
  <c r="J18" i="12"/>
  <c r="G18" i="12"/>
  <c r="X17" i="12"/>
  <c r="W17" i="12"/>
  <c r="V17" i="12"/>
  <c r="J17" i="12"/>
  <c r="G17" i="12"/>
  <c r="X16" i="12"/>
  <c r="W16" i="12"/>
  <c r="V16" i="12"/>
  <c r="J16" i="12"/>
  <c r="G16" i="12"/>
  <c r="N16" i="12" s="1"/>
  <c r="O16" i="13" s="1"/>
  <c r="X15" i="12"/>
  <c r="W15" i="12"/>
  <c r="V15" i="12"/>
  <c r="J15" i="12"/>
  <c r="G15" i="12"/>
  <c r="N15" i="12" s="1"/>
  <c r="O15" i="13" s="1"/>
  <c r="X14" i="12"/>
  <c r="W14" i="12"/>
  <c r="V14" i="12"/>
  <c r="J14" i="12"/>
  <c r="G14" i="12"/>
  <c r="N14" i="12" s="1"/>
  <c r="O14" i="13" s="1"/>
  <c r="X13" i="12"/>
  <c r="W13" i="12"/>
  <c r="V13" i="12"/>
  <c r="J13" i="12"/>
  <c r="G13" i="12"/>
  <c r="X12" i="12"/>
  <c r="W12" i="12"/>
  <c r="V12" i="12"/>
  <c r="J12" i="12"/>
  <c r="G12" i="12"/>
  <c r="X11" i="12"/>
  <c r="W11" i="12"/>
  <c r="V11" i="12"/>
  <c r="J11" i="12"/>
  <c r="G11" i="12"/>
  <c r="X10" i="12"/>
  <c r="W10" i="12"/>
  <c r="V10" i="12"/>
  <c r="J10" i="12"/>
  <c r="G10" i="12"/>
  <c r="X9" i="12"/>
  <c r="W9" i="12"/>
  <c r="V9" i="12"/>
  <c r="J9" i="12"/>
  <c r="G9" i="12"/>
  <c r="X8" i="12"/>
  <c r="W8" i="12"/>
  <c r="V8" i="12"/>
  <c r="J8" i="12"/>
  <c r="G8" i="12"/>
  <c r="N8" i="12" s="1"/>
  <c r="O8" i="13" s="1"/>
  <c r="X7" i="12"/>
  <c r="W7" i="12"/>
  <c r="V7" i="12"/>
  <c r="J7" i="12"/>
  <c r="G7" i="12"/>
  <c r="N7" i="12" s="1"/>
  <c r="O7" i="13" s="1"/>
  <c r="X6" i="12"/>
  <c r="W6" i="12"/>
  <c r="V6" i="12"/>
  <c r="J6" i="12"/>
  <c r="G6" i="12"/>
  <c r="X5" i="12"/>
  <c r="W5" i="12"/>
  <c r="V5" i="12"/>
  <c r="J5" i="12"/>
  <c r="G5" i="12"/>
  <c r="X21" i="11"/>
  <c r="W21" i="11"/>
  <c r="V21" i="11"/>
  <c r="M21" i="11"/>
  <c r="X20" i="11"/>
  <c r="W20" i="11"/>
  <c r="V20" i="11"/>
  <c r="J20" i="11"/>
  <c r="G20" i="11"/>
  <c r="X19" i="11"/>
  <c r="W19" i="11"/>
  <c r="V19" i="11"/>
  <c r="J19" i="11"/>
  <c r="G19" i="11"/>
  <c r="X18" i="11"/>
  <c r="W18" i="11"/>
  <c r="V18" i="11"/>
  <c r="J18" i="11"/>
  <c r="G18" i="11"/>
  <c r="X17" i="11"/>
  <c r="W17" i="11"/>
  <c r="V17" i="11"/>
  <c r="J17" i="11"/>
  <c r="G17" i="11"/>
  <c r="X16" i="11"/>
  <c r="W16" i="11"/>
  <c r="V16" i="11"/>
  <c r="J16" i="11"/>
  <c r="G16" i="11"/>
  <c r="X15" i="11"/>
  <c r="W15" i="11"/>
  <c r="V15" i="11"/>
  <c r="J15" i="11"/>
  <c r="G15" i="11"/>
  <c r="X14" i="11"/>
  <c r="W14" i="11"/>
  <c r="V14" i="11"/>
  <c r="J14" i="11"/>
  <c r="G14" i="11"/>
  <c r="X13" i="11"/>
  <c r="W13" i="11"/>
  <c r="V13" i="11"/>
  <c r="J13" i="11"/>
  <c r="G13" i="11"/>
  <c r="X12" i="11"/>
  <c r="W12" i="11"/>
  <c r="V12" i="11"/>
  <c r="J12" i="11"/>
  <c r="G12" i="11"/>
  <c r="X11" i="11"/>
  <c r="W11" i="11"/>
  <c r="V11" i="11"/>
  <c r="J11" i="11"/>
  <c r="G11" i="11"/>
  <c r="X10" i="11"/>
  <c r="W10" i="11"/>
  <c r="V10" i="11"/>
  <c r="J10" i="11"/>
  <c r="G10" i="11"/>
  <c r="X9" i="11"/>
  <c r="W9" i="11"/>
  <c r="V9" i="11"/>
  <c r="J9" i="11"/>
  <c r="G9" i="11"/>
  <c r="X8" i="11"/>
  <c r="W8" i="11"/>
  <c r="V8" i="11"/>
  <c r="J8" i="11"/>
  <c r="G8" i="11"/>
  <c r="X7" i="11"/>
  <c r="W7" i="11"/>
  <c r="V7" i="11"/>
  <c r="J7" i="11"/>
  <c r="G7" i="11"/>
  <c r="X6" i="11"/>
  <c r="W6" i="11"/>
  <c r="V6" i="11"/>
  <c r="J6" i="11"/>
  <c r="G6" i="11"/>
  <c r="X5" i="11"/>
  <c r="W5" i="11"/>
  <c r="V5" i="11"/>
  <c r="J5" i="11"/>
  <c r="G5" i="11"/>
  <c r="X21" i="10"/>
  <c r="W21" i="10"/>
  <c r="V21" i="10"/>
  <c r="X20" i="10"/>
  <c r="W20" i="10"/>
  <c r="V20" i="10"/>
  <c r="J20" i="10"/>
  <c r="G20" i="10"/>
  <c r="X19" i="10"/>
  <c r="W19" i="10"/>
  <c r="V19" i="10"/>
  <c r="J19" i="10"/>
  <c r="G19" i="10"/>
  <c r="X18" i="10"/>
  <c r="W18" i="10"/>
  <c r="V18" i="10"/>
  <c r="J18" i="10"/>
  <c r="G18" i="10"/>
  <c r="X17" i="10"/>
  <c r="W17" i="10"/>
  <c r="V17" i="10"/>
  <c r="J17" i="10"/>
  <c r="G17" i="10"/>
  <c r="X16" i="10"/>
  <c r="W16" i="10"/>
  <c r="V16" i="10"/>
  <c r="J16" i="10"/>
  <c r="G16" i="10"/>
  <c r="X15" i="10"/>
  <c r="W15" i="10"/>
  <c r="V15" i="10"/>
  <c r="J15" i="10"/>
  <c r="G15" i="10"/>
  <c r="X14" i="10"/>
  <c r="W14" i="10"/>
  <c r="V14" i="10"/>
  <c r="J14" i="10"/>
  <c r="G14" i="10"/>
  <c r="X13" i="10"/>
  <c r="W13" i="10"/>
  <c r="V13" i="10"/>
  <c r="J13" i="10"/>
  <c r="G13" i="10"/>
  <c r="X12" i="10"/>
  <c r="W12" i="10"/>
  <c r="V12" i="10"/>
  <c r="J12" i="10"/>
  <c r="G12" i="10"/>
  <c r="X11" i="10"/>
  <c r="W11" i="10"/>
  <c r="V11" i="10"/>
  <c r="J11" i="10"/>
  <c r="G11" i="10"/>
  <c r="X10" i="10"/>
  <c r="W10" i="10"/>
  <c r="V10" i="10"/>
  <c r="J10" i="10"/>
  <c r="G10" i="10"/>
  <c r="X9" i="10"/>
  <c r="W9" i="10"/>
  <c r="V9" i="10"/>
  <c r="J9" i="10"/>
  <c r="G9" i="10"/>
  <c r="X8" i="10"/>
  <c r="W8" i="10"/>
  <c r="V8" i="10"/>
  <c r="J8" i="10"/>
  <c r="G8" i="10"/>
  <c r="X7" i="10"/>
  <c r="W7" i="10"/>
  <c r="V7" i="10"/>
  <c r="J7" i="10"/>
  <c r="G7" i="10"/>
  <c r="X6" i="10"/>
  <c r="W6" i="10"/>
  <c r="V6" i="10"/>
  <c r="J6" i="10"/>
  <c r="G6" i="10"/>
  <c r="X5" i="10"/>
  <c r="W5" i="10"/>
  <c r="V5" i="10"/>
  <c r="J5" i="10"/>
  <c r="N20" i="13" l="1"/>
  <c r="N12" i="12"/>
  <c r="O12" i="13" s="1"/>
  <c r="N6" i="12"/>
  <c r="O6" i="13" s="1"/>
  <c r="N18" i="11"/>
  <c r="O18" i="12" s="1"/>
  <c r="N20" i="11"/>
  <c r="O20" i="12" s="1"/>
  <c r="N19" i="11"/>
  <c r="O19" i="12" s="1"/>
  <c r="N17" i="11"/>
  <c r="O17" i="12" s="1"/>
  <c r="N13" i="11"/>
  <c r="O13" i="12" s="1"/>
  <c r="N12" i="11"/>
  <c r="O12" i="12" s="1"/>
  <c r="N11" i="11"/>
  <c r="N10" i="11"/>
  <c r="O10" i="12" s="1"/>
  <c r="N9" i="11"/>
  <c r="O9" i="12" s="1"/>
  <c r="N5" i="11"/>
  <c r="O5" i="12" s="1"/>
  <c r="N17" i="10"/>
  <c r="O17" i="11" s="1"/>
  <c r="N16" i="10"/>
  <c r="O16" i="11" s="1"/>
  <c r="N15" i="10"/>
  <c r="O15" i="11" s="1"/>
  <c r="N9" i="10"/>
  <c r="O9" i="11" s="1"/>
  <c r="N8" i="10"/>
  <c r="O8" i="11" s="1"/>
  <c r="N7" i="10"/>
  <c r="O7" i="11" s="1"/>
  <c r="N8" i="13"/>
  <c r="N12" i="13"/>
  <c r="N16" i="13"/>
  <c r="N19" i="13"/>
  <c r="N10" i="13"/>
  <c r="N14" i="13"/>
  <c r="N18" i="13"/>
  <c r="N5" i="13"/>
  <c r="N9" i="13"/>
  <c r="N13" i="13"/>
  <c r="N17" i="13"/>
  <c r="N7" i="13"/>
  <c r="N15" i="13"/>
  <c r="N6" i="13"/>
  <c r="N11" i="13"/>
  <c r="N11" i="12"/>
  <c r="N19" i="12"/>
  <c r="O19" i="13" s="1"/>
  <c r="N10" i="12"/>
  <c r="O10" i="13" s="1"/>
  <c r="N18" i="12"/>
  <c r="O18" i="13" s="1"/>
  <c r="N9" i="12"/>
  <c r="O9" i="13" s="1"/>
  <c r="N17" i="12"/>
  <c r="O17" i="13" s="1"/>
  <c r="N5" i="12"/>
  <c r="O5" i="13" s="1"/>
  <c r="N13" i="12"/>
  <c r="O13" i="13" s="1"/>
  <c r="N20" i="12"/>
  <c r="O20" i="13" s="1"/>
  <c r="N8" i="11"/>
  <c r="O8" i="12" s="1"/>
  <c r="N16" i="11"/>
  <c r="O16" i="12" s="1"/>
  <c r="N7" i="11"/>
  <c r="O7" i="12" s="1"/>
  <c r="N15" i="11"/>
  <c r="O15" i="12" s="1"/>
  <c r="N6" i="11"/>
  <c r="O6" i="12" s="1"/>
  <c r="N14" i="11"/>
  <c r="O14" i="12" s="1"/>
  <c r="N6" i="10"/>
  <c r="O6" i="11" s="1"/>
  <c r="N10" i="10"/>
  <c r="O10" i="11" s="1"/>
  <c r="N14" i="10"/>
  <c r="O14" i="11" s="1"/>
  <c r="N18" i="10"/>
  <c r="O18" i="11" s="1"/>
  <c r="N5" i="10"/>
  <c r="O5" i="11" s="1"/>
  <c r="N13" i="10"/>
  <c r="O13" i="11" s="1"/>
  <c r="N12" i="10"/>
  <c r="O12" i="11" s="1"/>
  <c r="N20" i="10"/>
  <c r="O20" i="11" s="1"/>
  <c r="N11" i="10"/>
  <c r="O11" i="11" s="1"/>
  <c r="N19" i="10"/>
  <c r="O19" i="11" s="1"/>
  <c r="M5" i="9"/>
  <c r="X21" i="9"/>
  <c r="W21" i="9"/>
  <c r="V21" i="9"/>
  <c r="M21" i="9"/>
  <c r="X20" i="9"/>
  <c r="W20" i="9"/>
  <c r="V20" i="9"/>
  <c r="J20" i="9"/>
  <c r="G20" i="9"/>
  <c r="X19" i="9"/>
  <c r="W19" i="9"/>
  <c r="V19" i="9"/>
  <c r="J19" i="9"/>
  <c r="G19" i="9"/>
  <c r="X18" i="9"/>
  <c r="W18" i="9"/>
  <c r="V18" i="9"/>
  <c r="J18" i="9"/>
  <c r="G18" i="9"/>
  <c r="X17" i="9"/>
  <c r="W17" i="9"/>
  <c r="V17" i="9"/>
  <c r="J17" i="9"/>
  <c r="G17" i="9"/>
  <c r="X16" i="9"/>
  <c r="W16" i="9"/>
  <c r="V16" i="9"/>
  <c r="J16" i="9"/>
  <c r="G16" i="9"/>
  <c r="X15" i="9"/>
  <c r="W15" i="9"/>
  <c r="V15" i="9"/>
  <c r="J15" i="9"/>
  <c r="G15" i="9"/>
  <c r="X14" i="9"/>
  <c r="W14" i="9"/>
  <c r="V14" i="9"/>
  <c r="J14" i="9"/>
  <c r="G14" i="9"/>
  <c r="X13" i="9"/>
  <c r="W13" i="9"/>
  <c r="V13" i="9"/>
  <c r="J13" i="9"/>
  <c r="G13" i="9"/>
  <c r="X12" i="9"/>
  <c r="W12" i="9"/>
  <c r="V12" i="9"/>
  <c r="J12" i="9"/>
  <c r="G12" i="9"/>
  <c r="X11" i="9"/>
  <c r="W11" i="9"/>
  <c r="V11" i="9"/>
  <c r="J11" i="9"/>
  <c r="G11" i="9"/>
  <c r="X10" i="9"/>
  <c r="W10" i="9"/>
  <c r="V10" i="9"/>
  <c r="J10" i="9"/>
  <c r="G10" i="9"/>
  <c r="X9" i="9"/>
  <c r="W9" i="9"/>
  <c r="V9" i="9"/>
  <c r="J9" i="9"/>
  <c r="G9" i="9"/>
  <c r="X8" i="9"/>
  <c r="W8" i="9"/>
  <c r="V8" i="9"/>
  <c r="J8" i="9"/>
  <c r="G8" i="9"/>
  <c r="X7" i="9"/>
  <c r="W7" i="9"/>
  <c r="V7" i="9"/>
  <c r="J7" i="9"/>
  <c r="G7" i="9"/>
  <c r="X6" i="9"/>
  <c r="W6" i="9"/>
  <c r="V6" i="9"/>
  <c r="J6" i="9"/>
  <c r="G6" i="9"/>
  <c r="X5" i="9"/>
  <c r="W5" i="9"/>
  <c r="V5" i="9"/>
  <c r="J5" i="9"/>
  <c r="G5" i="9"/>
  <c r="O11" i="13" l="1"/>
  <c r="O11" i="12"/>
  <c r="N16" i="9"/>
  <c r="O16" i="10" s="1"/>
  <c r="N15" i="9"/>
  <c r="O15" i="10" s="1"/>
  <c r="N14" i="9"/>
  <c r="O14" i="10" s="1"/>
  <c r="N8" i="9"/>
  <c r="O8" i="10" s="1"/>
  <c r="N7" i="9"/>
  <c r="O7" i="10" s="1"/>
  <c r="N6" i="9"/>
  <c r="O6" i="10" s="1"/>
  <c r="N5" i="9"/>
  <c r="N13" i="9"/>
  <c r="O13" i="10" s="1"/>
  <c r="N12" i="9"/>
  <c r="O12" i="10" s="1"/>
  <c r="N20" i="9"/>
  <c r="O20" i="10" s="1"/>
  <c r="N11" i="9"/>
  <c r="O11" i="10" s="1"/>
  <c r="N19" i="9"/>
  <c r="O19" i="10" s="1"/>
  <c r="N10" i="9"/>
  <c r="O10" i="10" s="1"/>
  <c r="N18" i="9"/>
  <c r="O18" i="10" s="1"/>
  <c r="N9" i="9"/>
  <c r="O9" i="10" s="1"/>
  <c r="N17" i="9"/>
  <c r="O17" i="10" s="1"/>
  <c r="AK21" i="8"/>
  <c r="AJ21" i="8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N7" i="7" s="1"/>
  <c r="M8" i="7"/>
  <c r="M9" i="7"/>
  <c r="M10" i="7"/>
  <c r="M11" i="7"/>
  <c r="M12" i="7"/>
  <c r="M13" i="7"/>
  <c r="M14" i="7"/>
  <c r="M15" i="7"/>
  <c r="N15" i="7" s="1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N10" i="7" s="1"/>
  <c r="G11" i="7"/>
  <c r="J11" i="7"/>
  <c r="G12" i="7"/>
  <c r="J12" i="7"/>
  <c r="G13" i="7"/>
  <c r="J13" i="7"/>
  <c r="G14" i="7"/>
  <c r="J14" i="7"/>
  <c r="G15" i="7"/>
  <c r="J15" i="7"/>
  <c r="G16" i="7"/>
  <c r="J16" i="7"/>
  <c r="N16" i="7"/>
  <c r="G17" i="7"/>
  <c r="J17" i="7"/>
  <c r="G18" i="7"/>
  <c r="J18" i="7"/>
  <c r="N18" i="7" s="1"/>
  <c r="G19" i="7"/>
  <c r="J19" i="7"/>
  <c r="G20" i="7"/>
  <c r="J20" i="7"/>
  <c r="X21" i="8"/>
  <c r="W21" i="8"/>
  <c r="V21" i="8"/>
  <c r="M21" i="8"/>
  <c r="X20" i="8"/>
  <c r="W20" i="8"/>
  <c r="V20" i="8"/>
  <c r="J20" i="8"/>
  <c r="G20" i="8"/>
  <c r="X19" i="8"/>
  <c r="W19" i="8"/>
  <c r="V19" i="8"/>
  <c r="J19" i="8"/>
  <c r="G19" i="8"/>
  <c r="X18" i="8"/>
  <c r="W18" i="8"/>
  <c r="V18" i="8"/>
  <c r="J18" i="8"/>
  <c r="G18" i="8"/>
  <c r="X17" i="8"/>
  <c r="W17" i="8"/>
  <c r="V17" i="8"/>
  <c r="J17" i="8"/>
  <c r="G17" i="8"/>
  <c r="X16" i="8"/>
  <c r="W16" i="8"/>
  <c r="V16" i="8"/>
  <c r="J16" i="8"/>
  <c r="G16" i="8"/>
  <c r="X15" i="8"/>
  <c r="W15" i="8"/>
  <c r="V15" i="8"/>
  <c r="J15" i="8"/>
  <c r="G15" i="8"/>
  <c r="X14" i="8"/>
  <c r="W14" i="8"/>
  <c r="V14" i="8"/>
  <c r="J14" i="8"/>
  <c r="G14" i="8"/>
  <c r="X13" i="8"/>
  <c r="W13" i="8"/>
  <c r="V13" i="8"/>
  <c r="J13" i="8"/>
  <c r="G13" i="8"/>
  <c r="X12" i="8"/>
  <c r="W12" i="8"/>
  <c r="V12" i="8"/>
  <c r="J12" i="8"/>
  <c r="G12" i="8"/>
  <c r="X11" i="8"/>
  <c r="W11" i="8"/>
  <c r="V11" i="8"/>
  <c r="J11" i="8"/>
  <c r="G11" i="8"/>
  <c r="X10" i="8"/>
  <c r="W10" i="8"/>
  <c r="V10" i="8"/>
  <c r="J10" i="8"/>
  <c r="G10" i="8"/>
  <c r="X9" i="8"/>
  <c r="W9" i="8"/>
  <c r="V9" i="8"/>
  <c r="J9" i="8"/>
  <c r="G9" i="8"/>
  <c r="X8" i="8"/>
  <c r="W8" i="8"/>
  <c r="V8" i="8"/>
  <c r="J8" i="8"/>
  <c r="G8" i="8"/>
  <c r="X7" i="8"/>
  <c r="W7" i="8"/>
  <c r="V7" i="8"/>
  <c r="J7" i="8"/>
  <c r="G7" i="8"/>
  <c r="X6" i="8"/>
  <c r="W6" i="8"/>
  <c r="V6" i="8"/>
  <c r="J6" i="8"/>
  <c r="G6" i="8"/>
  <c r="X5" i="8"/>
  <c r="W5" i="8"/>
  <c r="V5" i="8"/>
  <c r="J5" i="8"/>
  <c r="G5" i="8"/>
  <c r="N19" i="8" l="1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N8" i="7"/>
  <c r="N19" i="7"/>
  <c r="N13" i="7"/>
  <c r="N17" i="7"/>
  <c r="N6" i="7"/>
  <c r="N9" i="7"/>
  <c r="N14" i="7"/>
  <c r="N11" i="7"/>
  <c r="N20" i="7"/>
  <c r="N5" i="7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N19" i="5" s="1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N6" i="5" s="1"/>
  <c r="X5" i="5"/>
  <c r="W5" i="5"/>
  <c r="V5" i="5"/>
  <c r="J5" i="5"/>
  <c r="G5" i="5"/>
  <c r="N15" i="5" l="1"/>
  <c r="N14" i="5"/>
  <c r="N13" i="5"/>
  <c r="N12" i="5"/>
  <c r="N11" i="5"/>
  <c r="N7" i="5"/>
  <c r="N5" i="5"/>
  <c r="N10" i="5"/>
  <c r="N9" i="5"/>
  <c r="N17" i="5"/>
  <c r="N8" i="5"/>
  <c r="N16" i="5"/>
  <c r="N20" i="5"/>
  <c r="N18" i="5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N20" i="4"/>
  <c r="N15" i="4"/>
  <c r="N14" i="4"/>
  <c r="N13" i="4"/>
  <c r="N12" i="4"/>
  <c r="N11" i="4"/>
  <c r="N7" i="4"/>
  <c r="N6" i="4"/>
  <c r="N5" i="4"/>
  <c r="N10" i="4"/>
  <c r="N18" i="4"/>
  <c r="N9" i="4"/>
  <c r="N17" i="4"/>
  <c r="N8" i="4"/>
  <c r="N16" i="4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N18" i="3"/>
  <c r="N17" i="3"/>
  <c r="N16" i="3"/>
  <c r="N12" i="3"/>
  <c r="N11" i="3"/>
  <c r="N10" i="3"/>
  <c r="N9" i="3"/>
  <c r="N7" i="3"/>
  <c r="N15" i="3"/>
  <c r="N6" i="3"/>
  <c r="N14" i="3"/>
  <c r="N5" i="3"/>
  <c r="N13" i="3"/>
  <c r="N20" i="3"/>
  <c r="X21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5" i="2"/>
  <c r="W21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5" i="2"/>
  <c r="V21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5" i="2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N17" i="2"/>
  <c r="N15" i="2"/>
  <c r="N13" i="2"/>
  <c r="N11" i="2"/>
  <c r="N9" i="2"/>
  <c r="N5" i="2"/>
  <c r="N10" i="2"/>
  <c r="N6" i="2"/>
  <c r="N12" i="2"/>
  <c r="N14" i="2"/>
  <c r="N20" i="2"/>
  <c r="N18" i="2"/>
  <c r="N8" i="2"/>
  <c r="N16" i="2"/>
  <c r="N7" i="2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N11" i="1"/>
  <c r="N7" i="1"/>
  <c r="N5" i="1"/>
  <c r="N19" i="1"/>
  <c r="N17" i="1"/>
  <c r="N15" i="1"/>
  <c r="N18" i="1"/>
  <c r="N16" i="1"/>
  <c r="N14" i="1"/>
  <c r="N6" i="1"/>
  <c r="N9" i="1"/>
  <c r="N13" i="1"/>
  <c r="N12" i="1"/>
  <c r="N10" i="1"/>
  <c r="N8" i="1"/>
</calcChain>
</file>

<file path=xl/comments1.xml><?xml version="1.0" encoding="utf-8"?>
<comments xmlns="http://schemas.openxmlformats.org/spreadsheetml/2006/main">
  <authors>
    <author>Administrator</author>
  </authors>
  <commentList>
    <comment ref="I11" authorId="0">
      <text>
        <r>
          <rPr>
            <b/>
            <sz val="9"/>
            <color indexed="81"/>
            <rFont val="Tahoma"/>
            <charset val="222"/>
          </rPr>
          <t>Administrator:</t>
        </r>
        <r>
          <rPr>
            <sz val="9"/>
            <color indexed="81"/>
            <rFont val="Tahoma"/>
            <charset val="222"/>
          </rPr>
          <t xml:space="preserve">
ไม่ได้ตั้ง ฉ 4 เดือน เพิ่งนำมาลงในเดือนนี้ และมีค่าจ้างเหมาทำตึกใหม่ ประมาณ 1 ล้านบาท</t>
        </r>
      </text>
    </comment>
  </commentList>
</comments>
</file>

<file path=xl/sharedStrings.xml><?xml version="1.0" encoding="utf-8"?>
<sst xmlns="http://schemas.openxmlformats.org/spreadsheetml/2006/main" count="1018" uniqueCount="143">
  <si>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</si>
  <si>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</si>
  <si>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</si>
  <si>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</si>
  <si>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</si>
  <si>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</si>
  <si>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</si>
  <si>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</si>
  <si>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</si>
  <si>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</si>
  <si>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</si>
  <si>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</si>
  <si>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</si>
  <si>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</si>
  <si>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</si>
  <si>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</si>
  <si>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</si>
  <si>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</si>
  <si>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</si>
  <si>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</si>
  <si>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</si>
  <si>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</si>
  <si>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</si>
  <si>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</si>
  <si>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</si>
  <si>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</si>
  <si>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</si>
  <si>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</si>
  <si>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</si>
  <si>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</si>
  <si>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</si>
  <si>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</si>
  <si>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</si>
  <si>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</si>
  <si>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</si>
  <si>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</si>
  <si>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</si>
  <si>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</si>
  <si>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</si>
  <si>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</si>
  <si>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</si>
  <si>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</si>
  <si>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</si>
  <si>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</si>
  <si>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</si>
  <si>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</si>
  <si>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</si>
  <si>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</si>
  <si>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</si>
  <si>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</si>
  <si>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</si>
  <si>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</si>
  <si>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</si>
  <si>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</si>
  <si>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</si>
  <si>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</si>
  <si>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</si>
  <si>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</si>
  <si>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</si>
  <si>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</si>
  <si>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</si>
  <si>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</si>
  <si>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</si>
  <si>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</si>
  <si>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</si>
  <si>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</si>
  <si>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</si>
  <si>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ผลการประเมินภาวะวิกฤติ ตุลาคม  ปีงบประมาณ 2561</t>
  </si>
  <si>
    <t>Risk Scoring  ต.ค.60</t>
  </si>
  <si>
    <t>Risk Scoring เดือน ก.ย.60</t>
  </si>
  <si>
    <t>ผลการประเมินภาวะวิกฤติ พฤศจิกายน  ปีงบประมาณ 2561</t>
  </si>
  <si>
    <t>Risk Scoring เดือน ต.ค..60</t>
  </si>
  <si>
    <t>Risk Scoring  พ.ย.60</t>
  </si>
  <si>
    <t>ณ 15 มค61 11.03 น.</t>
  </si>
  <si>
    <t>nwc</t>
  </si>
  <si>
    <t>ni</t>
  </si>
  <si>
    <t>เงินบำรุงคงเหลือหักหนี้</t>
  </si>
  <si>
    <t>ผลการประเมินภาวะวิกฤติ ธันวาคม  ปีงบประมาณ 2561</t>
  </si>
  <si>
    <t>Risk Scoring  ธ.ค.60</t>
  </si>
  <si>
    <t>Risk Scoring เดือน พ.ย.60</t>
  </si>
  <si>
    <t>ณ 30มค61  11.30 น.</t>
  </si>
  <si>
    <t>ผลการประเมินภาวะวิกฤติ มกราคม  ปีงบประมาณ 2561</t>
  </si>
  <si>
    <t>ณ 21 กพ 61 13.52 น</t>
  </si>
  <si>
    <t>Risk Scoring  ม.ค.61</t>
  </si>
  <si>
    <t>Risk Scoring เดือน ธ.ค.60</t>
  </si>
  <si>
    <t>ผลการประเมินภาวะวิกฤติ กุมภาพันธ์  ปีงบประมาณ 2561</t>
  </si>
  <si>
    <t>ณ 20 มีนาคม 2561 เวลา 16.00 น.</t>
  </si>
  <si>
    <t>Risk Scoring  ก.พ.61</t>
  </si>
  <si>
    <t>Risk Scoring เดือน ม.ค.61</t>
  </si>
  <si>
    <t>ผลการประเมินภาวะวิกฤติ มีนาคม   ปีงบประมาณ 2561</t>
  </si>
  <si>
    <t>ณ 11 เม.ย.61 เวลา 9.42</t>
  </si>
  <si>
    <t>Risk Scoring เดือน กพ.61</t>
  </si>
  <si>
    <t>Risk Scoring มี.ค..61</t>
  </si>
  <si>
    <t>ผลการประเมินภาวะวิกฤติ เมษายน   ปีงบประมาณ 2561</t>
  </si>
  <si>
    <t>ณ 17 พ.ค..61 เวลา 11.45</t>
  </si>
  <si>
    <t>Risk Scoring เม.ย.61</t>
  </si>
  <si>
    <t>Risk Scoring เดือน มี.ค.61</t>
  </si>
  <si>
    <t>ผลการประเมินภาวะวิกฤติ พฤษภาคม ปีงบประมาณ 2561</t>
  </si>
  <si>
    <t>ณ 21 มิ.ย.61 เวลา 14.41</t>
  </si>
  <si>
    <t>Risk Scoring พ.ค.61</t>
  </si>
  <si>
    <t>Risk Scoring เดือน เม.ย.61</t>
  </si>
  <si>
    <t>ผลการประเมินภาวะวิกฤติ มิถุนายน ปีงบประมาณ 2561</t>
  </si>
  <si>
    <t xml:space="preserve">ณ </t>
  </si>
  <si>
    <t>Risk Scoring เดือน พ.ค.61</t>
  </si>
  <si>
    <t>ผลการประเมินภาวะวิกฤติ กรกฎาคม ปีงบประมาณ 2561</t>
  </si>
  <si>
    <t>Risk Scoring เดือน มิ.ย.61</t>
  </si>
  <si>
    <t>ผลการประเมินภาวะวิกฤติ สิงหาคม ปีงบประมาณ 2561</t>
  </si>
  <si>
    <t>Risk Scoring เดือน ก.ค.61</t>
  </si>
  <si>
    <t>Risk Scoring ก.ย.61</t>
  </si>
  <si>
    <t>Risk Scoring เดือน ส.ค.61</t>
  </si>
  <si>
    <t>ผลการประเมินภาวะวิกฤติ กันยายน ปีงบประมาณ 2561</t>
  </si>
  <si>
    <t>Risk Scoring ส.ค.61</t>
  </si>
  <si>
    <t>Risk Scoring ก.ค.61</t>
  </si>
  <si>
    <t>Risk Scoring มิ.ย.61</t>
  </si>
  <si>
    <t>บางปะอิน</t>
  </si>
  <si>
    <r>
      <t>รายได้ (ต.ค.</t>
    </r>
    <r>
      <rPr>
        <b/>
        <sz val="20"/>
        <color rgb="FF000000"/>
        <rFont val="TH SarabunPSK"/>
        <family val="2"/>
      </rPr>
      <t>2560-</t>
    </r>
    <r>
      <rPr>
        <b/>
        <sz val="20"/>
        <color rgb="FF000000"/>
        <rFont val="Tahoma"/>
        <family val="2"/>
      </rPr>
      <t>มิ.ย.</t>
    </r>
    <r>
      <rPr>
        <b/>
        <sz val="20"/>
        <color rgb="FF000000"/>
        <rFont val="TH SarabunPSK"/>
        <family val="2"/>
      </rPr>
      <t>2561)</t>
    </r>
  </si>
  <si>
    <t>หน่วยบริการ</t>
  </si>
  <si>
    <r>
      <t xml:space="preserve"> แผนการดำเนินการ 9 </t>
    </r>
    <r>
      <rPr>
        <b/>
        <sz val="10"/>
        <color rgb="FF000000"/>
        <rFont val="Tahoma"/>
        <family val="2"/>
      </rPr>
      <t>เดือน (ล้านบาท)</t>
    </r>
  </si>
  <si>
    <r>
      <t xml:space="preserve"> ผลการดำเนินงาน   9 </t>
    </r>
    <r>
      <rPr>
        <b/>
        <sz val="10"/>
        <color rgb="FF000000"/>
        <rFont val="Tahoma"/>
        <family val="2"/>
      </rPr>
      <t xml:space="preserve">เดือน (ล้านบาท) </t>
    </r>
  </si>
  <si>
    <t xml:space="preserve"> ผลต่าง </t>
  </si>
  <si>
    <t xml:space="preserve"> (ล้านบาท) </t>
  </si>
  <si>
    <t xml:space="preserve"> (%) </t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</si>
  <si>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</si>
  <si>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</si>
  <si>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</si>
  <si>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</si>
  <si>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</si>
  <si>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</si>
  <si>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</si>
  <si>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</si>
  <si>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</si>
  <si>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</si>
  <si>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</si>
  <si>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</si>
  <si>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</si>
  <si>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</si>
  <si>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</si>
  <si>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 xml:space="preserve"> แผนการดำเนินการ</t>
  </si>
  <si>
    <t xml:space="preserve"> ผลการดำเนินงาน</t>
  </si>
  <si>
    <r>
      <t xml:space="preserve"> 9 </t>
    </r>
    <r>
      <rPr>
        <b/>
        <sz val="12"/>
        <color rgb="FF000000"/>
        <rFont val="Tahoma"/>
        <family val="2"/>
      </rPr>
      <t xml:space="preserve">เดือน (ล้านบาท) </t>
    </r>
  </si>
  <si>
    <r>
      <t xml:space="preserve">9 </t>
    </r>
    <r>
      <rPr>
        <b/>
        <sz val="12"/>
        <color rgb="FF000000"/>
        <rFont val="Tahoma"/>
        <family val="2"/>
      </rPr>
      <t>เดือน (ล้านบาท)</t>
    </r>
  </si>
  <si>
    <r>
      <t>รายจ่าย  (ต.ค.</t>
    </r>
    <r>
      <rPr>
        <b/>
        <sz val="20"/>
        <color rgb="FF000000"/>
        <rFont val="TH SarabunPSK"/>
        <family val="2"/>
      </rPr>
      <t>2560-มิ.ย.2561)</t>
    </r>
  </si>
  <si>
    <t>ณ 17 ก.ย.61 เวลา 9.30 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</si>
</sst>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</numFmts>
  <fonts count="6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Calibri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sz val="16"/>
      <color rgb="FF000099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sz val="14"/>
      <color rgb="FF000000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indexed="8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i/>
      <sz val="12"/>
      <color indexed="8"/>
      <name val="Tahoma"/>
      <family val="2"/>
    </font>
    <font>
      <b/>
      <sz val="12"/>
      <color theme="1"/>
      <name val="Tahoma"/>
      <family val="2"/>
    </font>
    <font>
      <sz val="18"/>
      <name val="Arial"/>
      <family val="2"/>
    </font>
    <font>
      <b/>
      <sz val="10"/>
      <color rgb="FF000000"/>
      <name val="Tahoma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ahoma"/>
      <family val="2"/>
    </font>
    <font>
      <b/>
      <sz val="20"/>
      <color theme="1"/>
      <name val="Tahoma"/>
      <family val="2"/>
    </font>
    <font>
      <sz val="11"/>
      <color rgb="FF000000"/>
      <name val="Tahoma"/>
      <family val="2"/>
    </font>
    <font>
      <b/>
      <sz val="20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1" fillId="0" borderId="0"/>
    <xf numFmtId="0" fontId="32" fillId="0" borderId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64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64" fontId="16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43" fontId="19" fillId="0" borderId="7" xfId="1" applyFont="1" applyBorder="1" applyAlignment="1"/>
    <xf numFmtId="0" fontId="20" fillId="0" borderId="5" xfId="0" applyFon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43" fontId="25" fillId="0" borderId="7" xfId="1" applyFont="1" applyBorder="1" applyAlignment="1"/>
    <xf numFmtId="0" fontId="4" fillId="0" borderId="16" xfId="0" applyFont="1" applyBorder="1" applyAlignment="1">
      <alignment vertical="center"/>
    </xf>
    <xf numFmtId="4" fontId="21" fillId="0" borderId="5" xfId="0" applyNumberFormat="1" applyFont="1" applyFill="1" applyBorder="1" applyAlignment="1">
      <alignment horizontal="center" wrapText="1" readingOrder="1"/>
    </xf>
    <xf numFmtId="43" fontId="33" fillId="0" borderId="7" xfId="1" applyFont="1" applyBorder="1" applyAlignment="1"/>
    <xf numFmtId="43" fontId="22" fillId="0" borderId="7" xfId="1" applyFont="1" applyBorder="1" applyAlignment="1"/>
    <xf numFmtId="0" fontId="24" fillId="0" borderId="5" xfId="0" applyFont="1" applyBorder="1" applyAlignment="1">
      <alignment horizontal="center"/>
    </xf>
    <xf numFmtId="3" fontId="34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4" fontId="20" fillId="0" borderId="5" xfId="0" applyNumberFormat="1" applyFont="1" applyBorder="1"/>
    <xf numFmtId="4" fontId="24" fillId="0" borderId="5" xfId="0" applyNumberFormat="1" applyFont="1" applyBorder="1"/>
    <xf numFmtId="4" fontId="21" fillId="0" borderId="5" xfId="0" applyNumberFormat="1" applyFont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" fontId="37" fillId="0" borderId="5" xfId="0" applyNumberFormat="1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wrapText="1" readingOrder="1"/>
    </xf>
    <xf numFmtId="0" fontId="3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/>
    </xf>
    <xf numFmtId="4" fontId="41" fillId="0" borderId="7" xfId="0" applyNumberFormat="1" applyFont="1" applyBorder="1" applyAlignment="1">
      <alignment horizontal="center"/>
    </xf>
    <xf numFmtId="4" fontId="41" fillId="0" borderId="5" xfId="0" applyNumberFormat="1" applyFont="1" applyBorder="1" applyAlignment="1">
      <alignment horizontal="center"/>
    </xf>
    <xf numFmtId="4" fontId="41" fillId="0" borderId="5" xfId="0" applyNumberFormat="1" applyFont="1" applyBorder="1"/>
    <xf numFmtId="4" fontId="41" fillId="0" borderId="20" xfId="0" applyNumberFormat="1" applyFont="1" applyBorder="1" applyAlignment="1">
      <alignment horizontal="center"/>
    </xf>
    <xf numFmtId="4" fontId="38" fillId="0" borderId="0" xfId="0" applyNumberFormat="1" applyFont="1" applyAlignment="1">
      <alignment vertical="center"/>
    </xf>
    <xf numFmtId="0" fontId="39" fillId="0" borderId="5" xfId="0" applyFont="1" applyBorder="1" applyAlignment="1">
      <alignment horizontal="center"/>
    </xf>
    <xf numFmtId="4" fontId="39" fillId="0" borderId="5" xfId="0" applyNumberFormat="1" applyFont="1" applyFill="1" applyBorder="1" applyAlignment="1">
      <alignment horizontal="center" wrapText="1" readingOrder="1"/>
    </xf>
    <xf numFmtId="165" fontId="40" fillId="2" borderId="5" xfId="0" applyNumberFormat="1" applyFont="1" applyFill="1" applyBorder="1" applyAlignment="1">
      <alignment horizontal="center" wrapText="1" readingOrder="1"/>
    </xf>
    <xf numFmtId="43" fontId="41" fillId="0" borderId="7" xfId="1" applyFont="1" applyBorder="1" applyAlignment="1"/>
    <xf numFmtId="4" fontId="41" fillId="0" borderId="5" xfId="0" applyNumberFormat="1" applyFont="1" applyFill="1" applyBorder="1"/>
    <xf numFmtId="0" fontId="41" fillId="0" borderId="18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4" fontId="41" fillId="0" borderId="0" xfId="0" applyNumberFormat="1" applyFont="1"/>
    <xf numFmtId="4" fontId="41" fillId="0" borderId="21" xfId="0" applyNumberFormat="1" applyFont="1" applyBorder="1"/>
    <xf numFmtId="4" fontId="41" fillId="0" borderId="18" xfId="0" applyNumberFormat="1" applyFont="1" applyBorder="1" applyAlignment="1">
      <alignment vertical="center"/>
    </xf>
    <xf numFmtId="4" fontId="41" fillId="0" borderId="19" xfId="0" applyNumberFormat="1" applyFont="1" applyBorder="1"/>
    <xf numFmtId="4" fontId="41" fillId="0" borderId="18" xfId="0" applyNumberFormat="1" applyFont="1" applyBorder="1"/>
    <xf numFmtId="0" fontId="40" fillId="0" borderId="5" xfId="0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167" fontId="2" fillId="0" borderId="0" xfId="1" applyNumberFormat="1" applyFont="1"/>
    <xf numFmtId="167" fontId="42" fillId="0" borderId="22" xfId="0" applyNumberFormat="1" applyFont="1" applyBorder="1" applyAlignment="1">
      <alignment horizontal="center" vertical="center"/>
    </xf>
    <xf numFmtId="167" fontId="42" fillId="0" borderId="23" xfId="0" applyNumberFormat="1" applyFont="1" applyBorder="1" applyAlignment="1">
      <alignment horizontal="right" vertical="center"/>
    </xf>
    <xf numFmtId="167" fontId="42" fillId="0" borderId="24" xfId="0" applyNumberFormat="1" applyFont="1" applyBorder="1" applyAlignment="1">
      <alignment horizontal="center" vertical="center"/>
    </xf>
    <xf numFmtId="167" fontId="42" fillId="0" borderId="25" xfId="0" applyNumberFormat="1" applyFont="1" applyBorder="1" applyAlignment="1">
      <alignment horizontal="right" vertical="center"/>
    </xf>
    <xf numFmtId="167" fontId="38" fillId="0" borderId="24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right" vertical="center"/>
    </xf>
    <xf numFmtId="167" fontId="42" fillId="0" borderId="24" xfId="0" applyNumberFormat="1" applyFont="1" applyBorder="1" applyAlignment="1">
      <alignment horizontal="right" vertical="center"/>
    </xf>
    <xf numFmtId="167" fontId="38" fillId="0" borderId="24" xfId="0" applyNumberFormat="1" applyFont="1" applyBorder="1" applyAlignment="1">
      <alignment horizontal="right" vertical="center"/>
    </xf>
    <xf numFmtId="43" fontId="13" fillId="0" borderId="4" xfId="1" applyFont="1" applyBorder="1" applyAlignment="1">
      <alignment horizontal="center" vertical="center"/>
    </xf>
    <xf numFmtId="0" fontId="52" fillId="12" borderId="6" xfId="0" applyFont="1" applyFill="1" applyBorder="1" applyAlignment="1">
      <alignment horizontal="center" wrapText="1" readingOrder="1"/>
    </xf>
    <xf numFmtId="0" fontId="51" fillId="12" borderId="6" xfId="0" applyFont="1" applyFill="1" applyBorder="1" applyAlignment="1">
      <alignment horizontal="center" wrapText="1" readingOrder="1"/>
    </xf>
    <xf numFmtId="0" fontId="51" fillId="0" borderId="6" xfId="0" applyFont="1" applyBorder="1" applyAlignment="1">
      <alignment horizontal="left" wrapText="1" readingOrder="1"/>
    </xf>
    <xf numFmtId="0" fontId="50" fillId="0" borderId="6" xfId="0" applyFont="1" applyBorder="1" applyAlignment="1">
      <alignment horizontal="right" wrapText="1"/>
    </xf>
    <xf numFmtId="0" fontId="51" fillId="0" borderId="6" xfId="0" applyFont="1" applyBorder="1" applyAlignment="1">
      <alignment horizontal="center" wrapText="1" readingOrder="1"/>
    </xf>
    <xf numFmtId="0" fontId="51" fillId="0" borderId="6" xfId="0" applyFont="1" applyFill="1" applyBorder="1" applyAlignment="1">
      <alignment horizontal="left" wrapText="1" readingOrder="1"/>
    </xf>
    <xf numFmtId="0" fontId="50" fillId="0" borderId="6" xfId="0" applyFont="1" applyFill="1" applyBorder="1" applyAlignment="1">
      <alignment horizontal="right" wrapText="1"/>
    </xf>
    <xf numFmtId="0" fontId="0" fillId="0" borderId="0" xfId="0" applyFill="1"/>
    <xf numFmtId="0" fontId="53" fillId="12" borderId="27" xfId="0" applyFont="1" applyFill="1" applyBorder="1" applyAlignment="1">
      <alignment horizontal="center" vertical="center" wrapText="1" readingOrder="1"/>
    </xf>
    <xf numFmtId="0" fontId="53" fillId="12" borderId="28" xfId="0" applyFont="1" applyFill="1" applyBorder="1" applyAlignment="1">
      <alignment horizontal="center" vertical="center" wrapText="1" readingOrder="1"/>
    </xf>
    <xf numFmtId="0" fontId="53" fillId="12" borderId="6" xfId="0" applyFont="1" applyFill="1" applyBorder="1" applyAlignment="1">
      <alignment horizontal="center" wrapText="1" readingOrder="1"/>
    </xf>
    <xf numFmtId="4" fontId="44" fillId="0" borderId="6" xfId="0" applyNumberFormat="1" applyFont="1" applyBorder="1" applyAlignment="1">
      <alignment horizontal="right" wrapText="1" readingOrder="1"/>
    </xf>
    <xf numFmtId="0" fontId="44" fillId="0" borderId="6" xfId="0" applyFont="1" applyBorder="1" applyAlignment="1">
      <alignment horizontal="right" wrapText="1" readingOrder="1"/>
    </xf>
    <xf numFmtId="4" fontId="44" fillId="0" borderId="6" xfId="0" applyNumberFormat="1" applyFont="1" applyFill="1" applyBorder="1" applyAlignment="1">
      <alignment horizontal="right" wrapText="1" readingOrder="1"/>
    </xf>
    <xf numFmtId="0" fontId="44" fillId="0" borderId="6" xfId="0" applyFont="1" applyFill="1" applyBorder="1" applyAlignment="1">
      <alignment horizontal="right" wrapText="1" readingOrder="1"/>
    </xf>
    <xf numFmtId="0" fontId="23" fillId="13" borderId="5" xfId="0" applyFont="1" applyFill="1" applyBorder="1" applyAlignment="1">
      <alignment horizontal="left" wrapText="1" readingOrder="1"/>
    </xf>
    <xf numFmtId="0" fontId="54" fillId="0" borderId="17" xfId="0" applyFont="1" applyBorder="1" applyAlignment="1">
      <alignment horizontal="center" wrapText="1" readingOrder="1"/>
    </xf>
    <xf numFmtId="0" fontId="55" fillId="0" borderId="5" xfId="0" applyFont="1" applyBorder="1" applyAlignment="1">
      <alignment horizontal="center"/>
    </xf>
    <xf numFmtId="4" fontId="56" fillId="0" borderId="17" xfId="0" applyNumberFormat="1" applyFont="1" applyBorder="1" applyAlignment="1">
      <alignment horizontal="center" wrapText="1" readingOrder="1"/>
    </xf>
    <xf numFmtId="4" fontId="56" fillId="0" borderId="17" xfId="0" applyNumberFormat="1" applyFont="1" applyBorder="1" applyAlignment="1">
      <alignment horizontal="right" wrapText="1" readingOrder="1"/>
    </xf>
    <xf numFmtId="4" fontId="55" fillId="0" borderId="5" xfId="0" applyNumberFormat="1" applyFont="1" applyFill="1" applyBorder="1" applyAlignment="1">
      <alignment horizontal="center" wrapText="1" readingOrder="1"/>
    </xf>
    <xf numFmtId="165" fontId="57" fillId="2" borderId="5" xfId="0" applyNumberFormat="1" applyFont="1" applyFill="1" applyBorder="1" applyAlignment="1">
      <alignment horizontal="center" wrapText="1" readingOrder="1"/>
    </xf>
    <xf numFmtId="0" fontId="58" fillId="0" borderId="17" xfId="0" applyFont="1" applyBorder="1" applyAlignment="1">
      <alignment horizontal="center" wrapText="1" readingOrder="1"/>
    </xf>
    <xf numFmtId="0" fontId="57" fillId="0" borderId="5" xfId="0" applyFont="1" applyBorder="1" applyAlignment="1">
      <alignment horizontal="center"/>
    </xf>
    <xf numFmtId="4" fontId="59" fillId="0" borderId="17" xfId="0" applyNumberFormat="1" applyFont="1" applyBorder="1" applyAlignment="1">
      <alignment horizontal="center" wrapText="1" readingOrder="1"/>
    </xf>
    <xf numFmtId="0" fontId="30" fillId="0" borderId="16" xfId="0" applyFont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 wrapText="1" readingOrder="1"/>
    </xf>
    <xf numFmtId="0" fontId="26" fillId="7" borderId="14" xfId="0" applyFont="1" applyFill="1" applyBorder="1" applyAlignment="1">
      <alignment horizontal="center" vertical="center" wrapText="1" readingOrder="1"/>
    </xf>
    <xf numFmtId="0" fontId="26" fillId="7" borderId="11" xfId="0" applyFont="1" applyFill="1" applyBorder="1" applyAlignment="1">
      <alignment horizontal="center" vertical="center" wrapText="1" readingOrder="1"/>
    </xf>
    <xf numFmtId="3" fontId="27" fillId="11" borderId="14" xfId="0" applyNumberFormat="1" applyFont="1" applyFill="1" applyBorder="1" applyAlignment="1" applyProtection="1">
      <alignment horizontal="center" vertical="center" wrapText="1"/>
    </xf>
    <xf numFmtId="3" fontId="27" fillId="10" borderId="14" xfId="0" applyNumberFormat="1" applyFont="1" applyFill="1" applyBorder="1" applyAlignment="1" applyProtection="1">
      <alignment horizontal="center" vertical="center" wrapText="1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3" fontId="27" fillId="3" borderId="14" xfId="0" applyNumberFormat="1" applyFont="1" applyFill="1" applyBorder="1" applyAlignment="1" applyProtection="1">
      <alignment horizontal="center" vertical="center" wrapText="1"/>
    </xf>
    <xf numFmtId="3" fontId="27" fillId="3" borderId="11" xfId="0" applyNumberFormat="1" applyFont="1" applyFill="1" applyBorder="1" applyAlignment="1" applyProtection="1">
      <alignment horizontal="center" vertical="center" wrapText="1"/>
    </xf>
    <xf numFmtId="166" fontId="28" fillId="6" borderId="11" xfId="0" applyNumberFormat="1" applyFont="1" applyFill="1" applyBorder="1" applyAlignment="1" applyProtection="1">
      <alignment horizontal="center" vertical="center" wrapText="1"/>
    </xf>
    <xf numFmtId="166" fontId="28" fillId="6" borderId="12" xfId="0" applyNumberFormat="1" applyFont="1" applyFill="1" applyBorder="1" applyAlignment="1" applyProtection="1">
      <alignment horizontal="center" vertical="center" wrapText="1"/>
    </xf>
    <xf numFmtId="3" fontId="28" fillId="8" borderId="11" xfId="0" applyNumberFormat="1" applyFont="1" applyFill="1" applyBorder="1" applyAlignment="1" applyProtection="1">
      <alignment horizontal="center" vertical="center" wrapText="1"/>
    </xf>
    <xf numFmtId="3" fontId="28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 readingOrder="1"/>
    </xf>
    <xf numFmtId="0" fontId="29" fillId="7" borderId="11" xfId="0" applyFont="1" applyFill="1" applyBorder="1" applyAlignment="1">
      <alignment horizontal="center" vertical="center" wrapText="1" readingOrder="1"/>
    </xf>
    <xf numFmtId="3" fontId="28" fillId="9" borderId="14" xfId="0" applyNumberFormat="1" applyFont="1" applyFill="1" applyBorder="1" applyAlignment="1" applyProtection="1">
      <alignment horizontal="center" vertical="center" wrapText="1"/>
    </xf>
    <xf numFmtId="3" fontId="28" fillId="9" borderId="11" xfId="0" applyNumberFormat="1" applyFont="1" applyFill="1" applyBorder="1" applyAlignment="1" applyProtection="1">
      <alignment horizontal="center" vertical="center" wrapText="1"/>
    </xf>
    <xf numFmtId="43" fontId="26" fillId="7" borderId="14" xfId="1" applyFont="1" applyFill="1" applyBorder="1" applyAlignment="1">
      <alignment horizontal="center" vertical="center" wrapText="1" readingOrder="1"/>
    </xf>
    <xf numFmtId="43" fontId="26" fillId="7" borderId="11" xfId="1" applyFont="1" applyFill="1" applyBorder="1" applyAlignment="1">
      <alignment horizontal="center" vertical="center" wrapText="1" readingOrder="1"/>
    </xf>
    <xf numFmtId="43" fontId="13" fillId="0" borderId="1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 readingOrder="1"/>
    </xf>
    <xf numFmtId="0" fontId="26" fillId="5" borderId="10" xfId="0" applyFont="1" applyFill="1" applyBorder="1" applyAlignment="1">
      <alignment horizontal="center" vertical="center" wrapText="1" readingOrder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3" fontId="36" fillId="3" borderId="14" xfId="0" applyNumberFormat="1" applyFont="1" applyFill="1" applyBorder="1" applyAlignment="1" applyProtection="1">
      <alignment horizontal="center" vertical="center" wrapText="1"/>
    </xf>
    <xf numFmtId="3" fontId="36" fillId="3" borderId="11" xfId="0" applyNumberFormat="1" applyFont="1" applyFill="1" applyBorder="1" applyAlignment="1" applyProtection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 readingOrder="1"/>
    </xf>
    <xf numFmtId="0" fontId="44" fillId="7" borderId="11" xfId="0" applyFont="1" applyFill="1" applyBorder="1" applyAlignment="1">
      <alignment horizontal="center" vertical="center" wrapText="1" readingOrder="1"/>
    </xf>
    <xf numFmtId="3" fontId="45" fillId="11" borderId="14" xfId="0" applyNumberFormat="1" applyFont="1" applyFill="1" applyBorder="1" applyAlignment="1" applyProtection="1">
      <alignment horizontal="center" vertical="center" wrapText="1"/>
    </xf>
    <xf numFmtId="3" fontId="45" fillId="10" borderId="14" xfId="0" applyNumberFormat="1" applyFont="1" applyFill="1" applyBorder="1" applyAlignment="1" applyProtection="1">
      <alignment horizontal="center" vertical="center" wrapText="1"/>
    </xf>
    <xf numFmtId="3" fontId="45" fillId="6" borderId="14" xfId="0" applyNumberFormat="1" applyFont="1" applyFill="1" applyBorder="1" applyAlignment="1" applyProtection="1">
      <alignment horizontal="center" vertical="center" wrapText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166" fontId="48" fillId="6" borderId="11" xfId="0" applyNumberFormat="1" applyFont="1" applyFill="1" applyBorder="1" applyAlignment="1" applyProtection="1">
      <alignment horizontal="center" vertical="center" wrapText="1"/>
    </xf>
    <xf numFmtId="166" fontId="48" fillId="6" borderId="12" xfId="0" applyNumberFormat="1" applyFont="1" applyFill="1" applyBorder="1" applyAlignment="1" applyProtection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 readingOrder="1"/>
    </xf>
    <xf numFmtId="0" fontId="47" fillId="7" borderId="11" xfId="0" applyFont="1" applyFill="1" applyBorder="1" applyAlignment="1">
      <alignment horizontal="center" vertical="center" wrapText="1" readingOrder="1"/>
    </xf>
    <xf numFmtId="3" fontId="48" fillId="9" borderId="14" xfId="0" applyNumberFormat="1" applyFont="1" applyFill="1" applyBorder="1" applyAlignment="1" applyProtection="1">
      <alignment horizontal="center" vertical="center" wrapText="1"/>
    </xf>
    <xf numFmtId="3" fontId="48" fillId="9" borderId="11" xfId="0" applyNumberFormat="1" applyFont="1" applyFill="1" applyBorder="1" applyAlignment="1" applyProtection="1">
      <alignment horizontal="center" vertical="center" wrapText="1"/>
    </xf>
    <xf numFmtId="43" fontId="44" fillId="7" borderId="14" xfId="1" applyFont="1" applyFill="1" applyBorder="1" applyAlignment="1">
      <alignment horizontal="center" vertical="center" wrapText="1" readingOrder="1"/>
    </xf>
    <xf numFmtId="43" fontId="44" fillId="7" borderId="11" xfId="1" applyFont="1" applyFill="1" applyBorder="1" applyAlignment="1">
      <alignment horizontal="center" vertical="center" wrapText="1" readingOrder="1"/>
    </xf>
    <xf numFmtId="3" fontId="48" fillId="8" borderId="11" xfId="0" applyNumberFormat="1" applyFont="1" applyFill="1" applyBorder="1" applyAlignment="1" applyProtection="1">
      <alignment horizontal="center" vertical="center" wrapText="1"/>
    </xf>
    <xf numFmtId="3" fontId="4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0" fontId="44" fillId="5" borderId="13" xfId="0" applyFont="1" applyFill="1" applyBorder="1" applyAlignment="1">
      <alignment horizontal="center" vertical="center" wrapText="1" readingOrder="1"/>
    </xf>
    <xf numFmtId="0" fontId="44" fillId="5" borderId="10" xfId="0" applyFont="1" applyFill="1" applyBorder="1" applyAlignment="1">
      <alignment horizontal="center" vertical="center" wrapText="1" readingOrder="1"/>
    </xf>
    <xf numFmtId="0" fontId="43" fillId="12" borderId="26" xfId="0" applyFont="1" applyFill="1" applyBorder="1" applyAlignment="1">
      <alignment horizontal="center" wrapText="1" readingOrder="1"/>
    </xf>
    <xf numFmtId="0" fontId="44" fillId="12" borderId="27" xfId="0" applyFont="1" applyFill="1" applyBorder="1" applyAlignment="1">
      <alignment horizontal="center" vertical="center" wrapText="1" readingOrder="1"/>
    </xf>
    <xf numFmtId="0" fontId="44" fillId="12" borderId="28" xfId="0" applyFont="1" applyFill="1" applyBorder="1" applyAlignment="1">
      <alignment horizontal="center" vertical="center" wrapText="1" readingOrder="1"/>
    </xf>
    <xf numFmtId="0" fontId="52" fillId="12" borderId="29" xfId="0" applyFont="1" applyFill="1" applyBorder="1" applyAlignment="1">
      <alignment horizontal="center" vertical="center" wrapText="1" readingOrder="1"/>
    </xf>
    <xf numFmtId="0" fontId="52" fillId="12" borderId="30" xfId="0" applyFont="1" applyFill="1" applyBorder="1" applyAlignment="1">
      <alignment horizontal="center" vertical="center" wrapText="1" readingOrder="1"/>
    </xf>
    <xf numFmtId="0" fontId="51" fillId="12" borderId="27" xfId="0" applyFont="1" applyFill="1" applyBorder="1" applyAlignment="1">
      <alignment horizontal="center" vertical="center" wrapText="1" readingOrder="1"/>
    </xf>
    <xf numFmtId="0" fontId="51" fillId="12" borderId="28" xfId="0" applyFont="1" applyFill="1" applyBorder="1" applyAlignment="1">
      <alignment horizontal="center" vertical="center" wrapText="1" readingOrder="1"/>
    </xf>
    <xf numFmtId="0" fontId="52" fillId="12" borderId="27" xfId="0" applyFont="1" applyFill="1" applyBorder="1" applyAlignment="1">
      <alignment horizontal="center" vertical="center" wrapText="1" readingOrder="1"/>
    </xf>
    <xf numFmtId="0" fontId="52" fillId="12" borderId="28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42"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1" sqref="D11:P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2.42578125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52" width="9" style="1" customWidth="1"/>
    <col min="53" max="16384" width="9" style="1"/>
  </cols>
  <sheetData>
    <row r="1" spans="1:18" ht="41.25" customHeight="1" thickBot="1">
      <c r="C1" s="134" t="s">
        <v>67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</row>
    <row r="2" spans="1:18" ht="54.75" customHeight="1" thickBot="1">
      <c r="C2" s="135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41" t="s">
        <v>68</v>
      </c>
      <c r="O2" s="159" t="s">
        <v>69</v>
      </c>
      <c r="P2" s="157" t="s">
        <v>62</v>
      </c>
    </row>
    <row r="3" spans="1:18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41"/>
      <c r="O3" s="159"/>
      <c r="P3" s="158"/>
    </row>
    <row r="4" spans="1:18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42"/>
      <c r="O4" s="160"/>
      <c r="P4" s="158"/>
    </row>
    <row r="5" spans="1:18" s="36" customFormat="1" ht="35.1" customHeight="1" thickBot="1">
      <c r="A5" s="36">
        <v>13</v>
      </c>
      <c r="B5" s="46">
        <v>1</v>
      </c>
      <c r="C5" s="62" t="s">
        <v>53</v>
      </c>
      <c r="D5" s="49">
        <v>3.57</v>
      </c>
      <c r="E5" s="49">
        <v>3.42</v>
      </c>
      <c r="F5" s="49">
        <v>2.38</v>
      </c>
      <c r="G5" s="39">
        <f t="shared" ref="G5:G20" si="0">(IF(D5&lt;1.5,1,0))+(IF(E5&lt;1,1,0))+(IF(F5&lt;0.8,1,0))</f>
        <v>0</v>
      </c>
      <c r="H5" s="49">
        <v>460728876.79000002</v>
      </c>
      <c r="I5" s="59">
        <v>13371570.199999999</v>
      </c>
      <c r="J5" s="39">
        <f t="shared" ref="J5:J20" si="1">IF(I5&lt;0,1,0)+IF(H5&lt;0,1,0)</f>
        <v>0</v>
      </c>
      <c r="K5" s="41">
        <f>SUM(I5/1)</f>
        <v>13371570.199999999</v>
      </c>
      <c r="L5" s="40"/>
      <c r="M5" s="39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57">
        <f t="shared" ref="N5:N20" si="2">SUM(G5+J5+M5)</f>
        <v>0</v>
      </c>
      <c r="O5" s="57">
        <v>0</v>
      </c>
      <c r="P5" s="54">
        <v>249316920.72999999</v>
      </c>
      <c r="R5" s="37" t="s">
        <v>52</v>
      </c>
    </row>
    <row r="6" spans="1:18" s="36" customFormat="1" ht="35.1" customHeight="1" thickBot="1">
      <c r="A6" s="36">
        <v>2</v>
      </c>
      <c r="B6" s="46">
        <v>2</v>
      </c>
      <c r="C6" s="62" t="s">
        <v>51</v>
      </c>
      <c r="D6" s="43">
        <v>0.97</v>
      </c>
      <c r="E6" s="43">
        <v>0.82</v>
      </c>
      <c r="F6" s="43">
        <v>0.34</v>
      </c>
      <c r="G6" s="44">
        <f t="shared" si="0"/>
        <v>3</v>
      </c>
      <c r="H6" s="43">
        <v>-3430758.76</v>
      </c>
      <c r="I6" s="59">
        <v>3202328.62</v>
      </c>
      <c r="J6" s="44">
        <f t="shared" si="1"/>
        <v>1</v>
      </c>
      <c r="K6" s="41">
        <f t="shared" ref="K6:K20" si="3">SUM(I6/1)</f>
        <v>3202328.62</v>
      </c>
      <c r="L6" s="40"/>
      <c r="M6" s="39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57">
        <f t="shared" si="2"/>
        <v>4</v>
      </c>
      <c r="O6" s="57">
        <v>4</v>
      </c>
      <c r="P6" s="55">
        <v>-80331036.680000007</v>
      </c>
      <c r="R6" s="37" t="s">
        <v>50</v>
      </c>
    </row>
    <row r="7" spans="1:18" s="36" customFormat="1" ht="35.1" customHeight="1" thickBot="1">
      <c r="A7" s="36">
        <v>8</v>
      </c>
      <c r="B7" s="46">
        <v>3</v>
      </c>
      <c r="C7" s="62" t="s">
        <v>49</v>
      </c>
      <c r="D7" s="43">
        <v>0.93</v>
      </c>
      <c r="E7" s="43">
        <v>0.84</v>
      </c>
      <c r="F7" s="43">
        <v>0.56999999999999995</v>
      </c>
      <c r="G7" s="44">
        <f t="shared" si="0"/>
        <v>3</v>
      </c>
      <c r="H7" s="43">
        <v>-1630907.52</v>
      </c>
      <c r="I7" s="59">
        <v>1897812.04</v>
      </c>
      <c r="J7" s="44">
        <f t="shared" si="1"/>
        <v>1</v>
      </c>
      <c r="K7" s="41">
        <f t="shared" si="3"/>
        <v>1897812.04</v>
      </c>
      <c r="L7" s="40"/>
      <c r="M7" s="39">
        <f t="shared" si="4"/>
        <v>0</v>
      </c>
      <c r="N7" s="57">
        <f t="shared" si="2"/>
        <v>4</v>
      </c>
      <c r="O7" s="57">
        <v>3</v>
      </c>
      <c r="P7" s="55">
        <v>-10847125.48</v>
      </c>
      <c r="R7" s="37" t="s">
        <v>48</v>
      </c>
    </row>
    <row r="8" spans="1:18" s="36" customFormat="1" ht="35.1" customHeight="1" thickBot="1">
      <c r="A8" s="36">
        <v>16</v>
      </c>
      <c r="B8" s="46">
        <v>4</v>
      </c>
      <c r="C8" s="62" t="s">
        <v>47</v>
      </c>
      <c r="D8" s="43">
        <v>1.32</v>
      </c>
      <c r="E8" s="49">
        <v>1.25</v>
      </c>
      <c r="F8" s="43">
        <v>0.7</v>
      </c>
      <c r="G8" s="44">
        <f t="shared" si="0"/>
        <v>2</v>
      </c>
      <c r="H8" s="49">
        <v>5259996.46</v>
      </c>
      <c r="I8" s="59">
        <v>403338.76</v>
      </c>
      <c r="J8" s="39">
        <f t="shared" si="1"/>
        <v>0</v>
      </c>
      <c r="K8" s="41">
        <f t="shared" si="3"/>
        <v>403338.76</v>
      </c>
      <c r="L8" s="40"/>
      <c r="M8" s="39">
        <f t="shared" si="4"/>
        <v>0</v>
      </c>
      <c r="N8" s="57">
        <f t="shared" si="2"/>
        <v>2</v>
      </c>
      <c r="O8" s="57">
        <v>2</v>
      </c>
      <c r="P8" s="55">
        <v>-4848919.6100000003</v>
      </c>
      <c r="R8" s="37" t="s">
        <v>46</v>
      </c>
    </row>
    <row r="9" spans="1:18" s="36" customFormat="1" ht="35.1" customHeight="1" thickBot="1">
      <c r="A9" s="36">
        <v>14</v>
      </c>
      <c r="B9" s="46">
        <v>5</v>
      </c>
      <c r="C9" s="62" t="s">
        <v>45</v>
      </c>
      <c r="D9" s="50">
        <v>1.87</v>
      </c>
      <c r="E9" s="49">
        <v>1.61</v>
      </c>
      <c r="F9" s="49">
        <v>1.26</v>
      </c>
      <c r="G9" s="39">
        <f t="shared" si="0"/>
        <v>0</v>
      </c>
      <c r="H9" s="49">
        <v>11108646.039999999</v>
      </c>
      <c r="I9" s="60">
        <v>740864.99</v>
      </c>
      <c r="J9" s="39">
        <f t="shared" si="1"/>
        <v>0</v>
      </c>
      <c r="K9" s="41">
        <f t="shared" si="3"/>
        <v>740864.99</v>
      </c>
      <c r="L9" s="40"/>
      <c r="M9" s="39">
        <f t="shared" si="4"/>
        <v>0</v>
      </c>
      <c r="N9" s="57">
        <f t="shared" si="2"/>
        <v>0</v>
      </c>
      <c r="O9" s="57">
        <v>1</v>
      </c>
      <c r="P9" s="55">
        <v>3109752.71</v>
      </c>
      <c r="R9" s="37" t="s">
        <v>44</v>
      </c>
    </row>
    <row r="10" spans="1:18" s="36" customFormat="1" ht="35.1" customHeight="1" thickBot="1">
      <c r="A10" s="36">
        <v>10</v>
      </c>
      <c r="B10" s="46">
        <v>6</v>
      </c>
      <c r="C10" s="63" t="s">
        <v>43</v>
      </c>
      <c r="D10" s="43">
        <v>1.08</v>
      </c>
      <c r="E10" s="43">
        <v>0.99</v>
      </c>
      <c r="F10" s="43">
        <v>0.7</v>
      </c>
      <c r="G10" s="44">
        <f t="shared" si="0"/>
        <v>3</v>
      </c>
      <c r="H10" s="49">
        <v>1211848.08</v>
      </c>
      <c r="I10" s="61">
        <v>-901706.18</v>
      </c>
      <c r="J10" s="44">
        <f t="shared" si="1"/>
        <v>1</v>
      </c>
      <c r="K10" s="53">
        <f t="shared" si="3"/>
        <v>-901706.18</v>
      </c>
      <c r="L10" s="40"/>
      <c r="M10" s="44">
        <f t="shared" si="4"/>
        <v>2</v>
      </c>
      <c r="N10" s="57">
        <f t="shared" si="2"/>
        <v>6</v>
      </c>
      <c r="O10" s="57">
        <v>4</v>
      </c>
      <c r="P10" s="55">
        <v>-4690391.82</v>
      </c>
      <c r="R10" s="37" t="s">
        <v>42</v>
      </c>
    </row>
    <row r="11" spans="1:18" s="36" customFormat="1" ht="35.1" customHeight="1" thickBot="1">
      <c r="A11" s="36">
        <v>11</v>
      </c>
      <c r="B11" s="46">
        <v>7</v>
      </c>
      <c r="C11" s="63" t="s">
        <v>41</v>
      </c>
      <c r="D11" s="49">
        <v>2.02</v>
      </c>
      <c r="E11" s="49">
        <v>1.83</v>
      </c>
      <c r="F11" s="49">
        <v>1.08</v>
      </c>
      <c r="G11" s="39">
        <f t="shared" si="0"/>
        <v>0</v>
      </c>
      <c r="H11" s="49">
        <v>36277099.259999998</v>
      </c>
      <c r="I11" s="61">
        <v>-3013965.75</v>
      </c>
      <c r="J11" s="44">
        <f t="shared" si="1"/>
        <v>1</v>
      </c>
      <c r="K11" s="53">
        <f t="shared" si="3"/>
        <v>-3013965.75</v>
      </c>
      <c r="L11" s="40"/>
      <c r="M11" s="39">
        <f t="shared" si="4"/>
        <v>0</v>
      </c>
      <c r="N11" s="57">
        <f t="shared" si="2"/>
        <v>1</v>
      </c>
      <c r="O11" s="57">
        <v>0</v>
      </c>
      <c r="P11" s="55">
        <v>2688594.56</v>
      </c>
      <c r="R11" s="37" t="s">
        <v>40</v>
      </c>
    </row>
    <row r="12" spans="1:18" s="36" customFormat="1" ht="35.1" customHeight="1" thickBot="1">
      <c r="A12" s="36">
        <v>4</v>
      </c>
      <c r="B12" s="46">
        <v>8</v>
      </c>
      <c r="C12" s="63" t="s">
        <v>39</v>
      </c>
      <c r="D12" s="43">
        <v>1.1100000000000001</v>
      </c>
      <c r="E12" s="43">
        <v>0.94</v>
      </c>
      <c r="F12" s="43">
        <v>0.46</v>
      </c>
      <c r="G12" s="44">
        <f t="shared" si="0"/>
        <v>3</v>
      </c>
      <c r="H12" s="49">
        <v>2794908.51</v>
      </c>
      <c r="I12" s="59">
        <v>1400102.73</v>
      </c>
      <c r="J12" s="39">
        <f t="shared" si="1"/>
        <v>0</v>
      </c>
      <c r="K12" s="41">
        <f t="shared" si="3"/>
        <v>1400102.73</v>
      </c>
      <c r="L12" s="40"/>
      <c r="M12" s="39">
        <f t="shared" si="4"/>
        <v>0</v>
      </c>
      <c r="N12" s="57">
        <f t="shared" si="2"/>
        <v>3</v>
      </c>
      <c r="O12" s="57">
        <v>4</v>
      </c>
      <c r="P12" s="55">
        <v>-13724357.859999999</v>
      </c>
      <c r="R12" s="37" t="s">
        <v>38</v>
      </c>
    </row>
    <row r="13" spans="1:18" s="36" customFormat="1" ht="35.1" customHeight="1" thickBot="1">
      <c r="A13" s="36">
        <v>5</v>
      </c>
      <c r="B13" s="46">
        <v>9</v>
      </c>
      <c r="C13" s="63" t="s">
        <v>37</v>
      </c>
      <c r="D13" s="43">
        <v>1.08</v>
      </c>
      <c r="E13" s="43">
        <v>0.95</v>
      </c>
      <c r="F13" s="43">
        <v>0.67</v>
      </c>
      <c r="G13" s="44">
        <f t="shared" si="0"/>
        <v>3</v>
      </c>
      <c r="H13" s="50">
        <v>1460383.88</v>
      </c>
      <c r="I13" s="60">
        <v>2406245.54</v>
      </c>
      <c r="J13" s="56">
        <f t="shared" si="1"/>
        <v>0</v>
      </c>
      <c r="K13" s="41">
        <f t="shared" si="3"/>
        <v>2406245.54</v>
      </c>
      <c r="L13" s="40"/>
      <c r="M13" s="39">
        <f t="shared" si="4"/>
        <v>0</v>
      </c>
      <c r="N13" s="57">
        <f t="shared" si="2"/>
        <v>3</v>
      </c>
      <c r="O13" s="57">
        <v>7</v>
      </c>
      <c r="P13" s="55">
        <v>-6175902.5999999996</v>
      </c>
      <c r="R13" s="37" t="s">
        <v>36</v>
      </c>
    </row>
    <row r="14" spans="1:18" s="36" customFormat="1" ht="35.1" customHeight="1" thickBot="1">
      <c r="A14" s="36">
        <v>3</v>
      </c>
      <c r="B14" s="46">
        <v>10</v>
      </c>
      <c r="C14" s="63" t="s">
        <v>35</v>
      </c>
      <c r="D14" s="43">
        <v>1.17</v>
      </c>
      <c r="E14" s="43">
        <v>0.98</v>
      </c>
      <c r="F14" s="43">
        <v>0.48</v>
      </c>
      <c r="G14" s="44">
        <f t="shared" si="0"/>
        <v>3</v>
      </c>
      <c r="H14" s="49">
        <v>1963162.15</v>
      </c>
      <c r="I14" s="60">
        <v>879634.86</v>
      </c>
      <c r="J14" s="39">
        <f t="shared" si="1"/>
        <v>0</v>
      </c>
      <c r="K14" s="41">
        <f t="shared" si="3"/>
        <v>879634.86</v>
      </c>
      <c r="L14" s="40"/>
      <c r="M14" s="39">
        <f t="shared" si="4"/>
        <v>0</v>
      </c>
      <c r="N14" s="57">
        <f t="shared" si="2"/>
        <v>3</v>
      </c>
      <c r="O14" s="57">
        <v>4</v>
      </c>
      <c r="P14" s="55">
        <v>-6050864.3399999999</v>
      </c>
      <c r="R14" s="37" t="s">
        <v>34</v>
      </c>
    </row>
    <row r="15" spans="1:18" s="36" customFormat="1" ht="35.1" customHeight="1" thickBot="1">
      <c r="A15" s="36">
        <v>9</v>
      </c>
      <c r="B15" s="46">
        <v>11</v>
      </c>
      <c r="C15" s="63" t="s">
        <v>33</v>
      </c>
      <c r="D15" s="50">
        <v>1.53</v>
      </c>
      <c r="E15" s="50">
        <v>1.28</v>
      </c>
      <c r="F15" s="50">
        <v>0.88</v>
      </c>
      <c r="G15" s="39">
        <f t="shared" si="0"/>
        <v>0</v>
      </c>
      <c r="H15" s="49">
        <v>5728980.6500000004</v>
      </c>
      <c r="I15" s="59">
        <v>54219.87</v>
      </c>
      <c r="J15" s="39">
        <f t="shared" si="1"/>
        <v>0</v>
      </c>
      <c r="K15" s="41">
        <f t="shared" si="3"/>
        <v>54219.87</v>
      </c>
      <c r="L15" s="40"/>
      <c r="M15" s="39">
        <f t="shared" si="4"/>
        <v>0</v>
      </c>
      <c r="N15" s="57">
        <f t="shared" si="2"/>
        <v>0</v>
      </c>
      <c r="O15" s="57">
        <v>2</v>
      </c>
      <c r="P15" s="55">
        <v>-1316205.17</v>
      </c>
      <c r="R15" s="37" t="s">
        <v>32</v>
      </c>
    </row>
    <row r="16" spans="1:18" s="36" customFormat="1" ht="35.1" customHeight="1" thickBot="1">
      <c r="A16" s="36">
        <v>15</v>
      </c>
      <c r="B16" s="46">
        <v>12</v>
      </c>
      <c r="C16" s="63" t="s">
        <v>31</v>
      </c>
      <c r="D16" s="49">
        <v>2.59</v>
      </c>
      <c r="E16" s="49">
        <v>2.33</v>
      </c>
      <c r="F16" s="49">
        <v>1.91</v>
      </c>
      <c r="G16" s="39">
        <f t="shared" si="0"/>
        <v>0</v>
      </c>
      <c r="H16" s="49">
        <v>41960714.590000004</v>
      </c>
      <c r="I16" s="61">
        <v>-775419.47</v>
      </c>
      <c r="J16" s="44">
        <f t="shared" si="1"/>
        <v>1</v>
      </c>
      <c r="K16" s="53">
        <f t="shared" si="3"/>
        <v>-775419.47</v>
      </c>
      <c r="L16" s="40"/>
      <c r="M16" s="39">
        <f t="shared" si="4"/>
        <v>0</v>
      </c>
      <c r="N16" s="57">
        <f t="shared" si="2"/>
        <v>1</v>
      </c>
      <c r="O16" s="57">
        <v>0</v>
      </c>
      <c r="P16" s="55">
        <v>21203147.57</v>
      </c>
      <c r="R16" s="37" t="s">
        <v>30</v>
      </c>
    </row>
    <row r="17" spans="1:18" s="36" customFormat="1" ht="35.1" customHeight="1" thickBot="1">
      <c r="A17" s="36">
        <v>6</v>
      </c>
      <c r="B17" s="46">
        <v>13</v>
      </c>
      <c r="C17" s="63" t="s">
        <v>29</v>
      </c>
      <c r="D17" s="43">
        <v>1.03</v>
      </c>
      <c r="E17" s="43">
        <v>0.83</v>
      </c>
      <c r="F17" s="43">
        <v>0.49</v>
      </c>
      <c r="G17" s="44">
        <f t="shared" si="0"/>
        <v>3</v>
      </c>
      <c r="H17" s="49">
        <v>214013.98</v>
      </c>
      <c r="I17" s="60">
        <v>328768.67</v>
      </c>
      <c r="J17" s="56">
        <f t="shared" si="1"/>
        <v>0</v>
      </c>
      <c r="K17" s="41">
        <f t="shared" si="3"/>
        <v>328768.67</v>
      </c>
      <c r="L17" s="40"/>
      <c r="M17" s="39">
        <f t="shared" si="4"/>
        <v>0</v>
      </c>
      <c r="N17" s="57">
        <f t="shared" si="2"/>
        <v>3</v>
      </c>
      <c r="O17" s="57">
        <v>6</v>
      </c>
      <c r="P17" s="55">
        <v>-3989480.55</v>
      </c>
      <c r="R17" s="37" t="s">
        <v>28</v>
      </c>
    </row>
    <row r="18" spans="1:18" s="36" customFormat="1" ht="35.1" customHeight="1" thickBot="1">
      <c r="A18" s="36">
        <v>1</v>
      </c>
      <c r="B18" s="46">
        <v>14</v>
      </c>
      <c r="C18" s="63" t="s">
        <v>27</v>
      </c>
      <c r="D18" s="43">
        <v>1.04</v>
      </c>
      <c r="E18" s="43">
        <v>0.92</v>
      </c>
      <c r="F18" s="43">
        <v>0.51</v>
      </c>
      <c r="G18" s="44">
        <f t="shared" si="0"/>
        <v>3</v>
      </c>
      <c r="H18" s="49">
        <v>846087.07</v>
      </c>
      <c r="I18" s="59">
        <v>522180.32</v>
      </c>
      <c r="J18" s="39">
        <f t="shared" si="1"/>
        <v>0</v>
      </c>
      <c r="K18" s="41">
        <f t="shared" si="3"/>
        <v>522180.32</v>
      </c>
      <c r="L18" s="40"/>
      <c r="M18" s="39">
        <f t="shared" si="4"/>
        <v>0</v>
      </c>
      <c r="N18" s="57">
        <f t="shared" si="2"/>
        <v>3</v>
      </c>
      <c r="O18" s="57">
        <v>2</v>
      </c>
      <c r="P18" s="55">
        <v>-9402947.5600000005</v>
      </c>
      <c r="R18" s="37" t="s">
        <v>26</v>
      </c>
    </row>
    <row r="19" spans="1:18" s="36" customFormat="1" ht="35.1" customHeight="1" thickBot="1">
      <c r="A19" s="36">
        <v>7</v>
      </c>
      <c r="B19" s="46">
        <v>15</v>
      </c>
      <c r="C19" s="63" t="s">
        <v>25</v>
      </c>
      <c r="D19" s="43">
        <v>1.02</v>
      </c>
      <c r="E19" s="43">
        <v>0.86</v>
      </c>
      <c r="F19" s="43">
        <v>0.53</v>
      </c>
      <c r="G19" s="44">
        <f t="shared" si="0"/>
        <v>3</v>
      </c>
      <c r="H19" s="49">
        <v>241147.29</v>
      </c>
      <c r="I19" s="59">
        <v>302398.45</v>
      </c>
      <c r="J19" s="39">
        <f t="shared" si="1"/>
        <v>0</v>
      </c>
      <c r="K19" s="41">
        <f t="shared" si="3"/>
        <v>302398.45</v>
      </c>
      <c r="L19" s="40"/>
      <c r="M19" s="39">
        <f t="shared" si="4"/>
        <v>0</v>
      </c>
      <c r="N19" s="57">
        <f t="shared" si="2"/>
        <v>3</v>
      </c>
      <c r="O19" s="57">
        <v>3</v>
      </c>
      <c r="P19" s="55">
        <v>-5383424.3200000003</v>
      </c>
      <c r="R19" s="37" t="s">
        <v>24</v>
      </c>
    </row>
    <row r="20" spans="1:18" s="36" customFormat="1" ht="35.1" customHeight="1" thickBot="1">
      <c r="A20" s="36">
        <v>12</v>
      </c>
      <c r="B20" s="46">
        <v>16</v>
      </c>
      <c r="C20" s="62" t="s">
        <v>23</v>
      </c>
      <c r="D20" s="43">
        <v>1.07</v>
      </c>
      <c r="E20" s="43">
        <v>0.96</v>
      </c>
      <c r="F20" s="43">
        <v>0.62</v>
      </c>
      <c r="G20" s="44">
        <f t="shared" si="0"/>
        <v>3</v>
      </c>
      <c r="H20" s="50">
        <v>641217.31000000006</v>
      </c>
      <c r="I20" s="59">
        <v>652473.81999999995</v>
      </c>
      <c r="J20" s="39">
        <f t="shared" si="1"/>
        <v>0</v>
      </c>
      <c r="K20" s="41">
        <f t="shared" si="3"/>
        <v>652473.81999999995</v>
      </c>
      <c r="L20" s="40"/>
      <c r="M20" s="39">
        <f t="shared" si="4"/>
        <v>0</v>
      </c>
      <c r="N20" s="57">
        <f t="shared" si="2"/>
        <v>3</v>
      </c>
      <c r="O20" s="57">
        <v>6</v>
      </c>
      <c r="P20" s="55">
        <v>-3653801.9</v>
      </c>
      <c r="R20" s="37" t="s">
        <v>22</v>
      </c>
    </row>
    <row r="21" spans="1:18" ht="9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8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8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18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18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18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18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23"/>
      <c r="N27" s="23"/>
    </row>
    <row r="28" spans="1:18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8" ht="11.25" customHeight="1">
      <c r="I29" s="10"/>
      <c r="J29" s="10"/>
      <c r="K29" s="2"/>
      <c r="L29" s="9"/>
      <c r="M29" s="9"/>
      <c r="N29" s="9"/>
    </row>
    <row r="30" spans="1:18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18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18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P2:P4"/>
    <mergeCell ref="O2:O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</mergeCells>
  <conditionalFormatting sqref="N5:N20">
    <cfRule type="colorScale" priority="19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P5:P20">
    <cfRule type="cellIs" dxfId="41" priority="23" operator="lessThan">
      <formula>0</formula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102</v>
      </c>
    </row>
    <row r="2" spans="1:24" ht="48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112</v>
      </c>
      <c r="O2" s="161" t="s">
        <v>105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89">
        <v>3.74</v>
      </c>
      <c r="E5" s="79">
        <v>3.6</v>
      </c>
      <c r="F5" s="79">
        <v>2.2999999999999998</v>
      </c>
      <c r="G5" s="75">
        <f t="shared" ref="G5:G20" si="0">(IF(D5&lt;1.5,1,0))+(IF(E5&lt;1,1,0))+(IF(F5&lt;0.8,1,0))</f>
        <v>0</v>
      </c>
      <c r="H5" s="80">
        <v>588565581.94000006</v>
      </c>
      <c r="I5" s="92">
        <v>109498230.51000001</v>
      </c>
      <c r="J5" s="84">
        <f t="shared" ref="J5:J20" si="1">IF(I5&lt;0,1,0)+IF(H5&lt;0,1,0)</f>
        <v>0</v>
      </c>
      <c r="K5" s="85">
        <f>SUM(I5/10)</f>
        <v>10949823.051000001</v>
      </c>
      <c r="L5" s="86"/>
      <c r="M5" s="84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4">
        <f t="shared" ref="N5:N20" si="2">SUM(G5+J5+M5)</f>
        <v>0</v>
      </c>
      <c r="O5" s="74">
        <f>มิ.ย.61!N5</f>
        <v>0</v>
      </c>
      <c r="P5" s="92">
        <v>282406296.69999999</v>
      </c>
      <c r="R5" s="37" t="s">
        <v>52</v>
      </c>
      <c r="U5" s="65">
        <v>33012199.886666667</v>
      </c>
      <c r="V5" s="68">
        <f>SUM(H5)</f>
        <v>588565581.94000006</v>
      </c>
      <c r="W5" s="68">
        <f>SUM(I5)</f>
        <v>109498230.51000001</v>
      </c>
      <c r="X5" s="65">
        <f>SUM(P5)</f>
        <v>282406296.69999999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89">
        <v>1</v>
      </c>
      <c r="E6" s="79">
        <v>0.89</v>
      </c>
      <c r="F6" s="90">
        <v>0.49</v>
      </c>
      <c r="G6" s="76">
        <f t="shared" si="0"/>
        <v>3</v>
      </c>
      <c r="H6" s="80">
        <v>-285700.78000000003</v>
      </c>
      <c r="I6" s="81">
        <v>5015889.9800000004</v>
      </c>
      <c r="J6" s="84">
        <f t="shared" si="1"/>
        <v>1</v>
      </c>
      <c r="K6" s="85">
        <f t="shared" ref="K6:K20" si="3">SUM(I6/10)</f>
        <v>501588.99800000002</v>
      </c>
      <c r="L6" s="86"/>
      <c r="M6" s="84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4">
        <f t="shared" si="2"/>
        <v>4</v>
      </c>
      <c r="O6" s="74">
        <f>มิ.ย.61!N6</f>
        <v>3</v>
      </c>
      <c r="P6" s="87">
        <v>-73715251.590000004</v>
      </c>
      <c r="R6" s="37" t="s">
        <v>50</v>
      </c>
      <c r="U6" s="65">
        <v>4984296.9133333331</v>
      </c>
      <c r="V6" s="68">
        <f t="shared" ref="V6:V20" si="5">SUM(H6)</f>
        <v>-285700.78000000003</v>
      </c>
      <c r="W6" s="68">
        <f t="shared" ref="W6:W20" si="6">SUM(I6)</f>
        <v>5015889.9800000004</v>
      </c>
      <c r="X6" s="65">
        <f t="shared" ref="X6:X20" si="7">SUM(P6)</f>
        <v>-73715251.590000004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78">
        <v>1.05</v>
      </c>
      <c r="E7" s="79">
        <v>0.93</v>
      </c>
      <c r="F7" s="79">
        <v>0.68</v>
      </c>
      <c r="G7" s="76">
        <f t="shared" si="0"/>
        <v>3</v>
      </c>
      <c r="H7" s="80">
        <v>1182050.3400000001</v>
      </c>
      <c r="I7" s="81">
        <v>5218209.62</v>
      </c>
      <c r="J7" s="84">
        <f t="shared" si="1"/>
        <v>0</v>
      </c>
      <c r="K7" s="85">
        <f t="shared" si="3"/>
        <v>521820.962</v>
      </c>
      <c r="L7" s="86"/>
      <c r="M7" s="84">
        <f t="shared" si="4"/>
        <v>0</v>
      </c>
      <c r="N7" s="74">
        <f t="shared" si="2"/>
        <v>3</v>
      </c>
      <c r="O7" s="74">
        <f>มิ.ย.61!N7</f>
        <v>3</v>
      </c>
      <c r="P7" s="87">
        <v>-7294947.79</v>
      </c>
      <c r="R7" s="37" t="s">
        <v>48</v>
      </c>
      <c r="U7" s="65">
        <v>2713175.5533333332</v>
      </c>
      <c r="V7" s="68">
        <f t="shared" si="5"/>
        <v>1182050.3400000001</v>
      </c>
      <c r="W7" s="68">
        <f t="shared" si="6"/>
        <v>5218209.62</v>
      </c>
      <c r="X7" s="65">
        <f t="shared" si="7"/>
        <v>-7294947.79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78">
        <v>1.38</v>
      </c>
      <c r="E8" s="79">
        <v>1.18</v>
      </c>
      <c r="F8" s="79">
        <v>0.62</v>
      </c>
      <c r="G8" s="75">
        <f t="shared" si="0"/>
        <v>2</v>
      </c>
      <c r="H8" s="80">
        <v>7201199.2300000004</v>
      </c>
      <c r="I8" s="81">
        <v>21449502.370000001</v>
      </c>
      <c r="J8" s="84">
        <f t="shared" si="1"/>
        <v>0</v>
      </c>
      <c r="K8" s="85">
        <f t="shared" si="3"/>
        <v>2144950.2370000002</v>
      </c>
      <c r="L8" s="86"/>
      <c r="M8" s="84">
        <f t="shared" si="4"/>
        <v>0</v>
      </c>
      <c r="N8" s="74">
        <f t="shared" si="2"/>
        <v>2</v>
      </c>
      <c r="O8" s="74">
        <f>มิ.ย.61!N8</f>
        <v>2</v>
      </c>
      <c r="P8" s="87">
        <v>-7064880.8899999997</v>
      </c>
      <c r="R8" s="37" t="s">
        <v>46</v>
      </c>
      <c r="U8" s="65">
        <v>1844858.11</v>
      </c>
      <c r="V8" s="68">
        <f t="shared" si="5"/>
        <v>7201199.2300000004</v>
      </c>
      <c r="W8" s="68">
        <f t="shared" si="6"/>
        <v>21449502.370000001</v>
      </c>
      <c r="X8" s="65">
        <f t="shared" si="7"/>
        <v>-7064880.8899999997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78">
        <v>1.75</v>
      </c>
      <c r="E9" s="79">
        <v>1.57</v>
      </c>
      <c r="F9" s="79">
        <v>1.01</v>
      </c>
      <c r="G9" s="75">
        <f t="shared" si="0"/>
        <v>0</v>
      </c>
      <c r="H9" s="80">
        <v>12645015.74</v>
      </c>
      <c r="I9" s="81">
        <v>-1474839.79</v>
      </c>
      <c r="J9" s="97">
        <f t="shared" si="1"/>
        <v>1</v>
      </c>
      <c r="K9" s="85">
        <f t="shared" si="3"/>
        <v>-147483.97899999999</v>
      </c>
      <c r="L9" s="86"/>
      <c r="M9" s="84">
        <f t="shared" si="4"/>
        <v>0</v>
      </c>
      <c r="N9" s="74">
        <f t="shared" si="2"/>
        <v>1</v>
      </c>
      <c r="O9" s="74">
        <f>มิ.ย.61!N9</f>
        <v>0</v>
      </c>
      <c r="P9" s="87">
        <v>172669.14</v>
      </c>
      <c r="R9" s="37" t="s">
        <v>44</v>
      </c>
      <c r="U9" s="65">
        <v>2272784.0766666667</v>
      </c>
      <c r="V9" s="68">
        <f t="shared" si="5"/>
        <v>12645015.74</v>
      </c>
      <c r="W9" s="68">
        <f t="shared" si="6"/>
        <v>-1474839.79</v>
      </c>
      <c r="X9" s="65">
        <f t="shared" si="7"/>
        <v>172669.14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78">
        <v>1.1399999999999999</v>
      </c>
      <c r="E10" s="79">
        <v>0.95</v>
      </c>
      <c r="F10" s="79">
        <v>0.69</v>
      </c>
      <c r="G10" s="76">
        <f t="shared" si="0"/>
        <v>3</v>
      </c>
      <c r="H10" s="80">
        <v>1985035.28</v>
      </c>
      <c r="I10" s="81">
        <v>-5605635.2400000002</v>
      </c>
      <c r="J10" s="97">
        <f t="shared" si="1"/>
        <v>1</v>
      </c>
      <c r="K10" s="85">
        <f t="shared" si="3"/>
        <v>-560563.52399999998</v>
      </c>
      <c r="L10" s="86"/>
      <c r="M10" s="84">
        <f t="shared" si="4"/>
        <v>1</v>
      </c>
      <c r="N10" s="74">
        <f t="shared" si="2"/>
        <v>5</v>
      </c>
      <c r="O10" s="74">
        <f>มิ.ย.61!N10</f>
        <v>3</v>
      </c>
      <c r="P10" s="87">
        <v>-4475388.1900000004</v>
      </c>
      <c r="R10" s="37" t="s">
        <v>42</v>
      </c>
      <c r="U10" s="65">
        <v>590595.51666666672</v>
      </c>
      <c r="V10" s="68">
        <f t="shared" si="5"/>
        <v>1985035.28</v>
      </c>
      <c r="W10" s="68">
        <f t="shared" si="6"/>
        <v>-5605635.2400000002</v>
      </c>
      <c r="X10" s="65">
        <f t="shared" si="7"/>
        <v>-4475388.1900000004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78">
        <v>2.1</v>
      </c>
      <c r="E11" s="79">
        <v>1.86</v>
      </c>
      <c r="F11" s="79">
        <v>0.84</v>
      </c>
      <c r="G11" s="75">
        <f t="shared" si="0"/>
        <v>0</v>
      </c>
      <c r="H11" s="80">
        <v>39882954.109999999</v>
      </c>
      <c r="I11" s="88">
        <v>-20990121.579999998</v>
      </c>
      <c r="J11" s="97">
        <f t="shared" si="1"/>
        <v>1</v>
      </c>
      <c r="K11" s="85">
        <f t="shared" si="3"/>
        <v>-2099012.1579999998</v>
      </c>
      <c r="L11" s="86"/>
      <c r="M11" s="84">
        <f t="shared" si="4"/>
        <v>0</v>
      </c>
      <c r="N11" s="74">
        <f t="shared" si="2"/>
        <v>1</v>
      </c>
      <c r="O11" s="74">
        <f>มิ.ย.61!N11</f>
        <v>1</v>
      </c>
      <c r="P11" s="87">
        <v>-5716264.0499999998</v>
      </c>
      <c r="R11" s="37" t="s">
        <v>40</v>
      </c>
      <c r="U11" s="65">
        <v>3029723.53</v>
      </c>
      <c r="V11" s="68">
        <f t="shared" si="5"/>
        <v>39882954.109999999</v>
      </c>
      <c r="W11" s="68">
        <f t="shared" si="6"/>
        <v>-20990121.579999998</v>
      </c>
      <c r="X11" s="65">
        <f t="shared" si="7"/>
        <v>-5716264.0499999998</v>
      </c>
    </row>
    <row r="12" spans="1:24" s="36" customFormat="1" ht="35.1" customHeight="1" thickBot="1">
      <c r="A12" s="36">
        <v>4</v>
      </c>
      <c r="B12" s="46">
        <v>8</v>
      </c>
      <c r="C12" s="124" t="s">
        <v>39</v>
      </c>
      <c r="D12" s="78">
        <v>0.9</v>
      </c>
      <c r="E12" s="79">
        <v>0.78</v>
      </c>
      <c r="F12" s="79">
        <v>0.5</v>
      </c>
      <c r="G12" s="76">
        <f t="shared" si="0"/>
        <v>3</v>
      </c>
      <c r="H12" s="80">
        <v>-2903971.25</v>
      </c>
      <c r="I12" s="92">
        <v>-2569490.7000000002</v>
      </c>
      <c r="J12" s="84">
        <f t="shared" si="1"/>
        <v>2</v>
      </c>
      <c r="K12" s="85">
        <f t="shared" si="3"/>
        <v>-256949.07</v>
      </c>
      <c r="L12" s="86"/>
      <c r="M12" s="84">
        <f t="shared" si="4"/>
        <v>2</v>
      </c>
      <c r="N12" s="74">
        <f t="shared" si="2"/>
        <v>7</v>
      </c>
      <c r="O12" s="74">
        <f>มิ.ย.61!N12</f>
        <v>3</v>
      </c>
      <c r="P12" s="87">
        <v>-14280426.68</v>
      </c>
      <c r="R12" s="37" t="s">
        <v>38</v>
      </c>
      <c r="U12" s="65">
        <v>2517570.7399999998</v>
      </c>
      <c r="V12" s="68">
        <f t="shared" si="5"/>
        <v>-2903971.25</v>
      </c>
      <c r="W12" s="68">
        <f t="shared" si="6"/>
        <v>-2569490.7000000002</v>
      </c>
      <c r="X12" s="65">
        <f t="shared" si="7"/>
        <v>-14280426.68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78">
        <v>1.22</v>
      </c>
      <c r="E13" s="79">
        <v>1.1000000000000001</v>
      </c>
      <c r="F13" s="79">
        <v>0.86</v>
      </c>
      <c r="G13" s="76">
        <f t="shared" si="0"/>
        <v>1</v>
      </c>
      <c r="H13" s="80">
        <v>3968051.33</v>
      </c>
      <c r="I13" s="81">
        <v>575965.94999999995</v>
      </c>
      <c r="J13" s="84">
        <f t="shared" si="1"/>
        <v>0</v>
      </c>
      <c r="K13" s="85">
        <f t="shared" si="3"/>
        <v>57596.594999999994</v>
      </c>
      <c r="L13" s="86"/>
      <c r="M13" s="84">
        <f t="shared" si="4"/>
        <v>0</v>
      </c>
      <c r="N13" s="74">
        <f t="shared" si="2"/>
        <v>1</v>
      </c>
      <c r="O13" s="74">
        <f>มิ.ย.61!N13</f>
        <v>1</v>
      </c>
      <c r="P13" s="87">
        <v>-2532168.48</v>
      </c>
      <c r="R13" s="37" t="s">
        <v>36</v>
      </c>
      <c r="U13" s="65">
        <v>2262944.5966666667</v>
      </c>
      <c r="V13" s="68">
        <f t="shared" si="5"/>
        <v>3968051.33</v>
      </c>
      <c r="W13" s="68">
        <f t="shared" si="6"/>
        <v>575965.94999999995</v>
      </c>
      <c r="X13" s="65">
        <f t="shared" si="7"/>
        <v>-2532168.48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78">
        <v>1.31</v>
      </c>
      <c r="E14" s="79">
        <v>1.1399999999999999</v>
      </c>
      <c r="F14" s="79">
        <v>0.76</v>
      </c>
      <c r="G14" s="76">
        <f t="shared" si="0"/>
        <v>2</v>
      </c>
      <c r="H14" s="80">
        <v>5698269.7599999998</v>
      </c>
      <c r="I14" s="81">
        <v>4850093.7300000004</v>
      </c>
      <c r="J14" s="84">
        <f t="shared" si="1"/>
        <v>0</v>
      </c>
      <c r="K14" s="85">
        <f t="shared" si="3"/>
        <v>485009.37300000002</v>
      </c>
      <c r="L14" s="86"/>
      <c r="M14" s="84">
        <f t="shared" si="4"/>
        <v>0</v>
      </c>
      <c r="N14" s="74">
        <f t="shared" si="2"/>
        <v>2</v>
      </c>
      <c r="O14" s="74">
        <f>มิ.ย.61!N14</f>
        <v>1</v>
      </c>
      <c r="P14" s="87">
        <v>-4344468.22</v>
      </c>
      <c r="R14" s="37" t="s">
        <v>34</v>
      </c>
      <c r="U14" s="65">
        <v>2667994.1533333333</v>
      </c>
      <c r="V14" s="68">
        <f t="shared" si="5"/>
        <v>5698269.7599999998</v>
      </c>
      <c r="W14" s="68">
        <f t="shared" si="6"/>
        <v>4850093.7300000004</v>
      </c>
      <c r="X14" s="65">
        <f t="shared" si="7"/>
        <v>-4344468.22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78">
        <v>1.45</v>
      </c>
      <c r="E15" s="79">
        <v>1.24</v>
      </c>
      <c r="F15" s="79">
        <v>0.83</v>
      </c>
      <c r="G15" s="75">
        <f t="shared" si="0"/>
        <v>1</v>
      </c>
      <c r="H15" s="82">
        <v>6515067.1799999997</v>
      </c>
      <c r="I15" s="93">
        <v>1523791.39</v>
      </c>
      <c r="J15" s="84">
        <f t="shared" si="1"/>
        <v>0</v>
      </c>
      <c r="K15" s="85">
        <f t="shared" si="3"/>
        <v>152379.139</v>
      </c>
      <c r="L15" s="86"/>
      <c r="M15" s="84">
        <f t="shared" si="4"/>
        <v>0</v>
      </c>
      <c r="N15" s="74">
        <f t="shared" si="2"/>
        <v>1</v>
      </c>
      <c r="O15" s="74">
        <f>มิ.ย.61!N15</f>
        <v>0</v>
      </c>
      <c r="P15" s="87">
        <v>-2475880.61</v>
      </c>
      <c r="R15" s="37" t="s">
        <v>32</v>
      </c>
      <c r="U15" s="65">
        <v>1401543.4466666665</v>
      </c>
      <c r="V15" s="68">
        <f t="shared" si="5"/>
        <v>6515067.1799999997</v>
      </c>
      <c r="W15" s="68">
        <f t="shared" si="6"/>
        <v>1523791.39</v>
      </c>
      <c r="X15" s="65">
        <f t="shared" si="7"/>
        <v>-2475880.61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89">
        <v>2.19</v>
      </c>
      <c r="E16" s="90">
        <v>1.82</v>
      </c>
      <c r="F16" s="90">
        <v>1.39</v>
      </c>
      <c r="G16" s="75">
        <f t="shared" si="0"/>
        <v>0</v>
      </c>
      <c r="H16" s="94">
        <v>44052134.82</v>
      </c>
      <c r="I16" s="95">
        <v>-131198.07999999999</v>
      </c>
      <c r="J16" s="84">
        <f t="shared" si="1"/>
        <v>1</v>
      </c>
      <c r="K16" s="85">
        <f t="shared" si="3"/>
        <v>-13119.807999999999</v>
      </c>
      <c r="L16" s="86"/>
      <c r="M16" s="84">
        <f t="shared" si="4"/>
        <v>0</v>
      </c>
      <c r="N16" s="74">
        <f t="shared" si="2"/>
        <v>1</v>
      </c>
      <c r="O16" s="74">
        <f>มิ.ย.61!N16</f>
        <v>0</v>
      </c>
      <c r="P16" s="92">
        <v>14513119.029999999</v>
      </c>
      <c r="R16" s="37" t="s">
        <v>30</v>
      </c>
      <c r="U16" s="65">
        <v>1532077.28</v>
      </c>
      <c r="V16" s="68">
        <f t="shared" si="5"/>
        <v>44052134.82</v>
      </c>
      <c r="W16" s="68">
        <f t="shared" si="6"/>
        <v>-131198.07999999999</v>
      </c>
      <c r="X16" s="65">
        <f t="shared" si="7"/>
        <v>14513119.029999999</v>
      </c>
    </row>
    <row r="17" spans="1:24" s="36" customFormat="1" ht="35.1" customHeight="1" thickBot="1">
      <c r="A17" s="36">
        <v>6</v>
      </c>
      <c r="B17" s="46">
        <v>13</v>
      </c>
      <c r="C17" s="124" t="s">
        <v>29</v>
      </c>
      <c r="D17" s="89">
        <v>0.77</v>
      </c>
      <c r="E17" s="90">
        <v>0.62</v>
      </c>
      <c r="F17" s="90">
        <v>0.36</v>
      </c>
      <c r="G17" s="76">
        <f t="shared" si="0"/>
        <v>3</v>
      </c>
      <c r="H17" s="96">
        <v>-2208831.9</v>
      </c>
      <c r="I17" s="95">
        <v>-873675.39</v>
      </c>
      <c r="J17" s="97">
        <f t="shared" si="1"/>
        <v>2</v>
      </c>
      <c r="K17" s="85">
        <f t="shared" si="3"/>
        <v>-87367.539000000004</v>
      </c>
      <c r="L17" s="86"/>
      <c r="M17" s="84">
        <f t="shared" si="4"/>
        <v>2</v>
      </c>
      <c r="N17" s="74">
        <f t="shared" si="2"/>
        <v>7</v>
      </c>
      <c r="O17" s="74">
        <f>มิ.ย.61!N17</f>
        <v>7</v>
      </c>
      <c r="P17" s="83">
        <v>-6206835.4000000004</v>
      </c>
      <c r="R17" s="37" t="s">
        <v>28</v>
      </c>
      <c r="U17" s="65">
        <v>1005117.5800000001</v>
      </c>
      <c r="V17" s="68">
        <f t="shared" si="5"/>
        <v>-2208831.9</v>
      </c>
      <c r="W17" s="68">
        <f t="shared" si="6"/>
        <v>-873675.39</v>
      </c>
      <c r="X17" s="65">
        <f t="shared" si="7"/>
        <v>-6206835.4000000004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89">
        <v>1.28</v>
      </c>
      <c r="E18" s="90">
        <v>1.1299999999999999</v>
      </c>
      <c r="F18" s="90">
        <v>0.73</v>
      </c>
      <c r="G18" s="76">
        <f t="shared" si="0"/>
        <v>2</v>
      </c>
      <c r="H18" s="94">
        <v>5775813.2999999998</v>
      </c>
      <c r="I18" s="95">
        <v>3500804.14</v>
      </c>
      <c r="J18" s="84">
        <f t="shared" si="1"/>
        <v>0</v>
      </c>
      <c r="K18" s="85">
        <f t="shared" si="3"/>
        <v>350080.41399999999</v>
      </c>
      <c r="L18" s="86"/>
      <c r="M18" s="84">
        <f t="shared" si="4"/>
        <v>0</v>
      </c>
      <c r="N18" s="74">
        <f t="shared" si="2"/>
        <v>2</v>
      </c>
      <c r="O18" s="74">
        <f>มิ.ย.61!N18</f>
        <v>1</v>
      </c>
      <c r="P18" s="83">
        <v>-5474059.2800000003</v>
      </c>
      <c r="R18" s="37" t="s">
        <v>26</v>
      </c>
      <c r="U18" s="65">
        <v>1938520.0766666669</v>
      </c>
      <c r="V18" s="68">
        <f t="shared" si="5"/>
        <v>5775813.2999999998</v>
      </c>
      <c r="W18" s="68">
        <f t="shared" si="6"/>
        <v>3500804.14</v>
      </c>
      <c r="X18" s="65">
        <f t="shared" si="7"/>
        <v>-5474059.2800000003</v>
      </c>
    </row>
    <row r="19" spans="1:24" s="36" customFormat="1" ht="35.1" customHeight="1" thickBot="1">
      <c r="A19" s="36">
        <v>7</v>
      </c>
      <c r="B19" s="46">
        <v>15</v>
      </c>
      <c r="C19" s="124" t="s">
        <v>25</v>
      </c>
      <c r="D19" s="77">
        <v>0.86</v>
      </c>
      <c r="E19" s="91">
        <v>0.66</v>
      </c>
      <c r="F19" s="91">
        <v>0.38</v>
      </c>
      <c r="G19" s="76">
        <f t="shared" si="0"/>
        <v>3</v>
      </c>
      <c r="H19" s="96">
        <v>-1577020.48</v>
      </c>
      <c r="I19" s="95">
        <v>-2776183.41</v>
      </c>
      <c r="J19" s="84">
        <f t="shared" si="1"/>
        <v>2</v>
      </c>
      <c r="K19" s="85">
        <f t="shared" si="3"/>
        <v>-277618.34100000001</v>
      </c>
      <c r="L19" s="86"/>
      <c r="M19" s="84">
        <f t="shared" si="4"/>
        <v>2</v>
      </c>
      <c r="N19" s="74">
        <f t="shared" si="2"/>
        <v>7</v>
      </c>
      <c r="O19" s="74">
        <f>มิ.ย.61!N19</f>
        <v>4</v>
      </c>
      <c r="P19" s="83">
        <v>-6886027.3600000003</v>
      </c>
      <c r="R19" s="37" t="s">
        <v>24</v>
      </c>
      <c r="U19" s="65">
        <v>656347.48</v>
      </c>
      <c r="V19" s="68">
        <f t="shared" si="5"/>
        <v>-1577020.48</v>
      </c>
      <c r="W19" s="68">
        <f t="shared" si="6"/>
        <v>-2776183.41</v>
      </c>
      <c r="X19" s="65">
        <f t="shared" si="7"/>
        <v>-6886027.3600000003</v>
      </c>
    </row>
    <row r="20" spans="1:24" s="36" customFormat="1" ht="35.1" customHeight="1" thickBot="1">
      <c r="A20" s="36">
        <v>12</v>
      </c>
      <c r="B20" s="46">
        <v>16</v>
      </c>
      <c r="C20" s="124" t="s">
        <v>23</v>
      </c>
      <c r="D20" s="77">
        <v>0.99</v>
      </c>
      <c r="E20" s="91">
        <v>0.88</v>
      </c>
      <c r="F20" s="91">
        <v>0.68</v>
      </c>
      <c r="G20" s="76">
        <f t="shared" si="0"/>
        <v>3</v>
      </c>
      <c r="H20" s="94">
        <v>-102420.08</v>
      </c>
      <c r="I20" s="95">
        <v>-2583667.9</v>
      </c>
      <c r="J20" s="97">
        <f t="shared" si="1"/>
        <v>2</v>
      </c>
      <c r="K20" s="85">
        <f t="shared" si="3"/>
        <v>-258366.78999999998</v>
      </c>
      <c r="L20" s="86"/>
      <c r="M20" s="84">
        <f t="shared" si="4"/>
        <v>2</v>
      </c>
      <c r="N20" s="74">
        <f t="shared" si="2"/>
        <v>7</v>
      </c>
      <c r="O20" s="74">
        <f>มิ.ย.61!N20</f>
        <v>7</v>
      </c>
      <c r="P20" s="83">
        <v>-4396205.08</v>
      </c>
      <c r="R20" s="37" t="s">
        <v>22</v>
      </c>
      <c r="U20" s="65">
        <v>79155.72</v>
      </c>
      <c r="V20" s="68">
        <f t="shared" si="5"/>
        <v>-102420.08</v>
      </c>
      <c r="W20" s="68">
        <f t="shared" si="6"/>
        <v>-2583667.9</v>
      </c>
      <c r="X20" s="65">
        <f t="shared" si="7"/>
        <v>-4396205.08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710393228.54000008</v>
      </c>
      <c r="W21" s="67">
        <f>SUM(I5:I20)</f>
        <v>114627675.60000004</v>
      </c>
      <c r="X21" s="66">
        <f>SUM(P5:P20)</f>
        <v>152229281.24999994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108"/>
      <c r="N27" s="108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7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6" priority="10" operator="lessThan">
      <formula>1.5</formula>
    </cfRule>
  </conditionalFormatting>
  <conditionalFormatting sqref="E5:E20">
    <cfRule type="cellIs" dxfId="15" priority="9" operator="lessThan">
      <formula>1</formula>
    </cfRule>
  </conditionalFormatting>
  <conditionalFormatting sqref="F5:F20">
    <cfRule type="cellIs" dxfId="14" priority="8" operator="lessThan">
      <formula>0.8</formula>
    </cfRule>
  </conditionalFormatting>
  <conditionalFormatting sqref="H5:I20">
    <cfRule type="cellIs" dxfId="13" priority="7" operator="lessThan">
      <formula>0</formula>
    </cfRule>
  </conditionalFormatting>
  <conditionalFormatting sqref="P5:P20">
    <cfRule type="cellIs" dxfId="12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I11" sqref="I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34" t="s">
        <v>106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142</v>
      </c>
    </row>
    <row r="2" spans="1:37" ht="48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111</v>
      </c>
      <c r="O2" s="161" t="s">
        <v>107</v>
      </c>
      <c r="P2" s="157" t="s">
        <v>62</v>
      </c>
    </row>
    <row r="3" spans="1:37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37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37" s="36" customFormat="1" ht="35.1" customHeight="1" thickBot="1">
      <c r="A5" s="36">
        <v>13</v>
      </c>
      <c r="B5" s="46">
        <v>1</v>
      </c>
      <c r="C5" s="45" t="s">
        <v>53</v>
      </c>
      <c r="D5" s="89">
        <v>3.53</v>
      </c>
      <c r="E5" s="79">
        <v>3.38</v>
      </c>
      <c r="F5" s="79">
        <v>2.1</v>
      </c>
      <c r="G5" s="75">
        <f t="shared" ref="G5:G20" si="0">(IF(D5&lt;1.5,1,0))+(IF(E5&lt;1,1,0))+(IF(F5&lt;0.8,1,0))</f>
        <v>0</v>
      </c>
      <c r="H5" s="80">
        <v>561288824.70000005</v>
      </c>
      <c r="I5" s="92">
        <v>85520216.530000001</v>
      </c>
      <c r="J5" s="84">
        <f t="shared" ref="J5:J20" si="1">IF(I5&lt;0,1,0)+IF(H5&lt;0,1,0)</f>
        <v>0</v>
      </c>
      <c r="K5" s="85">
        <f>SUM(I5/11)</f>
        <v>7774565.1390909096</v>
      </c>
      <c r="L5" s="86"/>
      <c r="M5" s="84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74">
        <f t="shared" ref="N5:N20" si="2">SUM(G5+J5+M5)</f>
        <v>0</v>
      </c>
      <c r="O5" s="74">
        <f>ก.ค.61!N5</f>
        <v>0</v>
      </c>
      <c r="P5" s="92">
        <v>247628683.94999999</v>
      </c>
      <c r="R5" s="37" t="s">
        <v>52</v>
      </c>
      <c r="U5" s="65">
        <v>33012199.886666667</v>
      </c>
      <c r="V5" s="68">
        <f>SUM(H5)</f>
        <v>561288824.70000005</v>
      </c>
      <c r="W5" s="68">
        <f>SUM(I5)</f>
        <v>85520216.530000001</v>
      </c>
      <c r="X5" s="65">
        <f>SUM(P5)</f>
        <v>247628683.94999999</v>
      </c>
      <c r="AJ5" s="100"/>
      <c r="AK5" s="101"/>
    </row>
    <row r="6" spans="1:37" s="36" customFormat="1" ht="35.1" customHeight="1" thickBot="1">
      <c r="A6" s="36">
        <v>2</v>
      </c>
      <c r="B6" s="46">
        <v>2</v>
      </c>
      <c r="C6" s="45" t="s">
        <v>51</v>
      </c>
      <c r="D6" s="89">
        <v>0.98</v>
      </c>
      <c r="E6" s="79">
        <v>0.89</v>
      </c>
      <c r="F6" s="90">
        <v>0.46</v>
      </c>
      <c r="G6" s="76">
        <f t="shared" si="0"/>
        <v>3</v>
      </c>
      <c r="H6" s="80">
        <v>-2232674.67</v>
      </c>
      <c r="I6" s="81">
        <v>9617611.7400000002</v>
      </c>
      <c r="J6" s="97">
        <f t="shared" si="1"/>
        <v>1</v>
      </c>
      <c r="K6" s="85">
        <f t="shared" ref="K6:K20" si="3">SUM(I6/11)</f>
        <v>874328.34</v>
      </c>
      <c r="L6" s="86"/>
      <c r="M6" s="97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74">
        <f t="shared" si="2"/>
        <v>4</v>
      </c>
      <c r="O6" s="74">
        <f>ก.ค.61!N6</f>
        <v>4</v>
      </c>
      <c r="P6" s="87">
        <v>-74576083.760000005</v>
      </c>
      <c r="R6" s="37" t="s">
        <v>50</v>
      </c>
      <c r="U6" s="65">
        <v>4984296.9133333331</v>
      </c>
      <c r="V6" s="68">
        <f t="shared" ref="V6:V20" si="5">SUM(H6)</f>
        <v>-2232674.67</v>
      </c>
      <c r="W6" s="68">
        <f t="shared" ref="W6:W20" si="6">SUM(I6)</f>
        <v>9617611.7400000002</v>
      </c>
      <c r="X6" s="65">
        <f t="shared" ref="X6:X20" si="7">SUM(P6)</f>
        <v>-74576083.760000005</v>
      </c>
      <c r="AJ6" s="102"/>
      <c r="AK6" s="103"/>
    </row>
    <row r="7" spans="1:37" s="36" customFormat="1" ht="35.1" customHeight="1" thickBot="1">
      <c r="A7" s="36">
        <v>8</v>
      </c>
      <c r="B7" s="46">
        <v>3</v>
      </c>
      <c r="C7" s="45" t="s">
        <v>49</v>
      </c>
      <c r="D7" s="78">
        <v>1.07</v>
      </c>
      <c r="E7" s="79">
        <v>0.98</v>
      </c>
      <c r="F7" s="79">
        <v>0.71</v>
      </c>
      <c r="G7" s="76">
        <f t="shared" si="0"/>
        <v>3</v>
      </c>
      <c r="H7" s="80">
        <v>1837964.08</v>
      </c>
      <c r="I7" s="81">
        <v>5660008.2199999997</v>
      </c>
      <c r="J7" s="84">
        <f t="shared" si="1"/>
        <v>0</v>
      </c>
      <c r="K7" s="85">
        <f t="shared" si="3"/>
        <v>514546.20181818178</v>
      </c>
      <c r="L7" s="86"/>
      <c r="M7" s="84">
        <f t="shared" si="4"/>
        <v>0</v>
      </c>
      <c r="N7" s="74">
        <f t="shared" si="2"/>
        <v>3</v>
      </c>
      <c r="O7" s="74">
        <f>ก.ค.61!N7</f>
        <v>3</v>
      </c>
      <c r="P7" s="87">
        <v>-7864089.46</v>
      </c>
      <c r="R7" s="37" t="s">
        <v>48</v>
      </c>
      <c r="U7" s="65">
        <v>2713175.5533333332</v>
      </c>
      <c r="V7" s="68">
        <f t="shared" si="5"/>
        <v>1837964.08</v>
      </c>
      <c r="W7" s="68">
        <f t="shared" si="6"/>
        <v>5660008.2199999997</v>
      </c>
      <c r="X7" s="65">
        <f t="shared" si="7"/>
        <v>-7864089.46</v>
      </c>
      <c r="AJ7" s="102"/>
      <c r="AK7" s="103"/>
    </row>
    <row r="8" spans="1:37" s="36" customFormat="1" ht="35.1" customHeight="1" thickBot="1">
      <c r="A8" s="36">
        <v>16</v>
      </c>
      <c r="B8" s="46">
        <v>4</v>
      </c>
      <c r="C8" s="45" t="s">
        <v>47</v>
      </c>
      <c r="D8" s="78">
        <v>1.35</v>
      </c>
      <c r="E8" s="79">
        <v>1.1599999999999999</v>
      </c>
      <c r="F8" s="79">
        <v>0.56000000000000005</v>
      </c>
      <c r="G8" s="76">
        <f t="shared" si="0"/>
        <v>2</v>
      </c>
      <c r="H8" s="80">
        <v>6411485.2800000003</v>
      </c>
      <c r="I8" s="81">
        <v>24767551.859999999</v>
      </c>
      <c r="J8" s="84">
        <f t="shared" si="1"/>
        <v>0</v>
      </c>
      <c r="K8" s="85">
        <f t="shared" si="3"/>
        <v>2251595.6236363635</v>
      </c>
      <c r="L8" s="86"/>
      <c r="M8" s="84">
        <f t="shared" si="4"/>
        <v>0</v>
      </c>
      <c r="N8" s="74">
        <f t="shared" si="2"/>
        <v>2</v>
      </c>
      <c r="O8" s="74">
        <f>ก.ค.61!N8</f>
        <v>2</v>
      </c>
      <c r="P8" s="87">
        <v>-7908245.4100000001</v>
      </c>
      <c r="R8" s="37" t="s">
        <v>46</v>
      </c>
      <c r="U8" s="65">
        <v>1844858.11</v>
      </c>
      <c r="V8" s="68">
        <f t="shared" si="5"/>
        <v>6411485.2800000003</v>
      </c>
      <c r="W8" s="68">
        <f t="shared" si="6"/>
        <v>24767551.859999999</v>
      </c>
      <c r="X8" s="65">
        <f t="shared" si="7"/>
        <v>-7908245.4100000001</v>
      </c>
      <c r="AJ8" s="102"/>
      <c r="AK8" s="103"/>
    </row>
    <row r="9" spans="1:37" s="36" customFormat="1" ht="35.1" customHeight="1" thickBot="1">
      <c r="A9" s="36">
        <v>14</v>
      </c>
      <c r="B9" s="46">
        <v>5</v>
      </c>
      <c r="C9" s="45" t="s">
        <v>45</v>
      </c>
      <c r="D9" s="78">
        <v>1.67</v>
      </c>
      <c r="E9" s="79">
        <v>1.49</v>
      </c>
      <c r="F9" s="79">
        <v>0.94</v>
      </c>
      <c r="G9" s="75">
        <f t="shared" si="0"/>
        <v>0</v>
      </c>
      <c r="H9" s="80">
        <v>12982549.35</v>
      </c>
      <c r="I9" s="81">
        <v>-2140462.12</v>
      </c>
      <c r="J9" s="97">
        <f t="shared" si="1"/>
        <v>1</v>
      </c>
      <c r="K9" s="85">
        <f t="shared" si="3"/>
        <v>-194587.46545454545</v>
      </c>
      <c r="L9" s="86"/>
      <c r="M9" s="84">
        <f t="shared" si="4"/>
        <v>0</v>
      </c>
      <c r="N9" s="74">
        <f t="shared" si="2"/>
        <v>1</v>
      </c>
      <c r="O9" s="74">
        <f>ก.ค.61!N9</f>
        <v>1</v>
      </c>
      <c r="P9" s="87">
        <v>-2878460.71</v>
      </c>
      <c r="R9" s="37" t="s">
        <v>44</v>
      </c>
      <c r="U9" s="65">
        <v>2272784.0766666667</v>
      </c>
      <c r="V9" s="68">
        <f t="shared" si="5"/>
        <v>12982549.35</v>
      </c>
      <c r="W9" s="68">
        <f t="shared" si="6"/>
        <v>-2140462.12</v>
      </c>
      <c r="X9" s="65">
        <f t="shared" si="7"/>
        <v>-2878460.71</v>
      </c>
      <c r="AJ9" s="102"/>
      <c r="AK9" s="103"/>
    </row>
    <row r="10" spans="1:37" s="36" customFormat="1" ht="35.1" customHeight="1" thickBot="1">
      <c r="A10" s="36">
        <v>10</v>
      </c>
      <c r="B10" s="46">
        <v>6</v>
      </c>
      <c r="C10" s="48" t="s">
        <v>43</v>
      </c>
      <c r="D10" s="78">
        <v>1.1499999999999999</v>
      </c>
      <c r="E10" s="79">
        <v>0.98</v>
      </c>
      <c r="F10" s="79">
        <v>0.71</v>
      </c>
      <c r="G10" s="76">
        <f t="shared" si="0"/>
        <v>3</v>
      </c>
      <c r="H10" s="80">
        <v>1961622.86</v>
      </c>
      <c r="I10" s="81">
        <v>-6424979.0300000003</v>
      </c>
      <c r="J10" s="97">
        <f t="shared" si="1"/>
        <v>1</v>
      </c>
      <c r="K10" s="85">
        <f t="shared" si="3"/>
        <v>-584089.0027272728</v>
      </c>
      <c r="L10" s="86"/>
      <c r="M10" s="97">
        <f t="shared" si="4"/>
        <v>1</v>
      </c>
      <c r="N10" s="74">
        <f t="shared" si="2"/>
        <v>5</v>
      </c>
      <c r="O10" s="74">
        <f>ก.ค.61!N10</f>
        <v>5</v>
      </c>
      <c r="P10" s="87">
        <v>-4938810.0199999996</v>
      </c>
      <c r="R10" s="37" t="s">
        <v>42</v>
      </c>
      <c r="U10" s="65">
        <v>590595.51666666672</v>
      </c>
      <c r="V10" s="68">
        <f t="shared" si="5"/>
        <v>1961622.86</v>
      </c>
      <c r="W10" s="68">
        <f t="shared" si="6"/>
        <v>-6424979.0300000003</v>
      </c>
      <c r="X10" s="65">
        <f t="shared" si="7"/>
        <v>-4938810.0199999996</v>
      </c>
      <c r="AJ10" s="104"/>
      <c r="AK10" s="105"/>
    </row>
    <row r="11" spans="1:37" s="36" customFormat="1" ht="35.1" customHeight="1" thickBot="1">
      <c r="A11" s="36">
        <v>11</v>
      </c>
      <c r="B11" s="46">
        <v>7</v>
      </c>
      <c r="C11" s="48" t="s">
        <v>41</v>
      </c>
      <c r="D11" s="78">
        <v>2.1800000000000002</v>
      </c>
      <c r="E11" s="79">
        <v>1.96</v>
      </c>
      <c r="F11" s="79">
        <v>0.88</v>
      </c>
      <c r="G11" s="75">
        <f t="shared" si="0"/>
        <v>0</v>
      </c>
      <c r="H11" s="80">
        <v>40048758.640000001</v>
      </c>
      <c r="I11" s="88">
        <v>-26341922.440000001</v>
      </c>
      <c r="J11" s="97">
        <f t="shared" si="1"/>
        <v>1</v>
      </c>
      <c r="K11" s="85">
        <f t="shared" si="3"/>
        <v>-2394720.2218181822</v>
      </c>
      <c r="L11" s="86"/>
      <c r="M11" s="84">
        <f t="shared" si="4"/>
        <v>0</v>
      </c>
      <c r="N11" s="74">
        <f t="shared" si="2"/>
        <v>1</v>
      </c>
      <c r="O11" s="74">
        <f>ก.ค.61!N11</f>
        <v>1</v>
      </c>
      <c r="P11" s="87">
        <v>-4072858.53</v>
      </c>
      <c r="R11" s="37" t="s">
        <v>40</v>
      </c>
      <c r="U11" s="65">
        <v>3029723.53</v>
      </c>
      <c r="V11" s="68">
        <f t="shared" si="5"/>
        <v>40048758.640000001</v>
      </c>
      <c r="W11" s="68">
        <f t="shared" si="6"/>
        <v>-26341922.440000001</v>
      </c>
      <c r="X11" s="65">
        <f t="shared" si="7"/>
        <v>-4072858.53</v>
      </c>
      <c r="AJ11" s="102"/>
      <c r="AK11" s="105"/>
    </row>
    <row r="12" spans="1:37" s="36" customFormat="1" ht="35.1" customHeight="1" thickBot="1">
      <c r="A12" s="36">
        <v>4</v>
      </c>
      <c r="B12" s="46">
        <v>8</v>
      </c>
      <c r="C12" s="48" t="s">
        <v>39</v>
      </c>
      <c r="D12" s="78">
        <v>0.84</v>
      </c>
      <c r="E12" s="79">
        <v>0.7</v>
      </c>
      <c r="F12" s="79">
        <v>0.41</v>
      </c>
      <c r="G12" s="76">
        <f t="shared" si="0"/>
        <v>3</v>
      </c>
      <c r="H12" s="80">
        <v>-4217764.3899999997</v>
      </c>
      <c r="I12" s="92">
        <v>-4172836.88</v>
      </c>
      <c r="J12" s="97">
        <f t="shared" si="1"/>
        <v>2</v>
      </c>
      <c r="K12" s="85">
        <f t="shared" si="3"/>
        <v>-379348.80727272725</v>
      </c>
      <c r="L12" s="86"/>
      <c r="M12" s="97">
        <f t="shared" si="4"/>
        <v>2</v>
      </c>
      <c r="N12" s="74">
        <f t="shared" si="2"/>
        <v>7</v>
      </c>
      <c r="O12" s="74">
        <f>ก.ค.61!N12</f>
        <v>7</v>
      </c>
      <c r="P12" s="87">
        <v>-15879659.609999999</v>
      </c>
      <c r="R12" s="37" t="s">
        <v>38</v>
      </c>
      <c r="U12" s="65">
        <v>2517570.7399999998</v>
      </c>
      <c r="V12" s="68">
        <f t="shared" si="5"/>
        <v>-4217764.3899999997</v>
      </c>
      <c r="W12" s="68">
        <f t="shared" si="6"/>
        <v>-4172836.88</v>
      </c>
      <c r="X12" s="65">
        <f t="shared" si="7"/>
        <v>-15879659.609999999</v>
      </c>
      <c r="AJ12" s="102"/>
      <c r="AK12" s="103"/>
    </row>
    <row r="13" spans="1:37" s="36" customFormat="1" ht="35.1" customHeight="1" thickBot="1">
      <c r="A13" s="36">
        <v>5</v>
      </c>
      <c r="B13" s="46">
        <v>9</v>
      </c>
      <c r="C13" s="48" t="s">
        <v>37</v>
      </c>
      <c r="D13" s="78">
        <v>1.22</v>
      </c>
      <c r="E13" s="79">
        <v>1.0900000000000001</v>
      </c>
      <c r="F13" s="79">
        <v>0.85</v>
      </c>
      <c r="G13" s="76">
        <f t="shared" si="0"/>
        <v>1</v>
      </c>
      <c r="H13" s="80">
        <v>4104631.14</v>
      </c>
      <c r="I13" s="81">
        <v>-27419.7</v>
      </c>
      <c r="J13" s="97">
        <f t="shared" si="1"/>
        <v>1</v>
      </c>
      <c r="K13" s="85">
        <f t="shared" si="3"/>
        <v>-2492.7000000000003</v>
      </c>
      <c r="L13" s="86"/>
      <c r="M13" s="84">
        <f t="shared" si="4"/>
        <v>0</v>
      </c>
      <c r="N13" s="74">
        <f t="shared" si="2"/>
        <v>2</v>
      </c>
      <c r="O13" s="74">
        <f>ก.ค.61!N13</f>
        <v>1</v>
      </c>
      <c r="P13" s="87">
        <v>-2845897.4</v>
      </c>
      <c r="R13" s="37" t="s">
        <v>36</v>
      </c>
      <c r="U13" s="65">
        <v>2262944.5966666667</v>
      </c>
      <c r="V13" s="68">
        <f t="shared" si="5"/>
        <v>4104631.14</v>
      </c>
      <c r="W13" s="68">
        <f t="shared" si="6"/>
        <v>-27419.7</v>
      </c>
      <c r="X13" s="65">
        <f t="shared" si="7"/>
        <v>-2845897.4</v>
      </c>
      <c r="AJ13" s="102"/>
      <c r="AK13" s="103"/>
    </row>
    <row r="14" spans="1:37" s="36" customFormat="1" ht="35.1" customHeight="1" thickBot="1">
      <c r="A14" s="36">
        <v>3</v>
      </c>
      <c r="B14" s="46">
        <v>10</v>
      </c>
      <c r="C14" s="48" t="s">
        <v>35</v>
      </c>
      <c r="D14" s="78">
        <v>1.33</v>
      </c>
      <c r="E14" s="79">
        <v>1.1599999999999999</v>
      </c>
      <c r="F14" s="79">
        <v>0.8</v>
      </c>
      <c r="G14" s="76">
        <f t="shared" si="0"/>
        <v>1</v>
      </c>
      <c r="H14" s="80">
        <v>6266584.9000000004</v>
      </c>
      <c r="I14" s="81">
        <v>4992330.8899999997</v>
      </c>
      <c r="J14" s="84">
        <f t="shared" si="1"/>
        <v>0</v>
      </c>
      <c r="K14" s="85">
        <f t="shared" si="3"/>
        <v>453848.2627272727</v>
      </c>
      <c r="L14" s="86"/>
      <c r="M14" s="84">
        <f t="shared" si="4"/>
        <v>0</v>
      </c>
      <c r="N14" s="74">
        <f t="shared" si="2"/>
        <v>1</v>
      </c>
      <c r="O14" s="74">
        <f>ก.ค.61!N14</f>
        <v>2</v>
      </c>
      <c r="P14" s="87">
        <v>-3820634.87</v>
      </c>
      <c r="R14" s="37" t="s">
        <v>34</v>
      </c>
      <c r="U14" s="65">
        <v>2667994.1533333333</v>
      </c>
      <c r="V14" s="68">
        <f t="shared" si="5"/>
        <v>6266584.9000000004</v>
      </c>
      <c r="W14" s="68">
        <f t="shared" si="6"/>
        <v>4992330.8899999997</v>
      </c>
      <c r="X14" s="65">
        <f t="shared" si="7"/>
        <v>-3820634.87</v>
      </c>
      <c r="AJ14" s="102"/>
      <c r="AK14" s="103"/>
    </row>
    <row r="15" spans="1:37" s="36" customFormat="1" ht="35.1" customHeight="1" thickBot="1">
      <c r="A15" s="36">
        <v>9</v>
      </c>
      <c r="B15" s="46">
        <v>11</v>
      </c>
      <c r="C15" s="48" t="s">
        <v>33</v>
      </c>
      <c r="D15" s="78">
        <v>1.52</v>
      </c>
      <c r="E15" s="79">
        <v>1.3</v>
      </c>
      <c r="F15" s="79">
        <v>0.86</v>
      </c>
      <c r="G15" s="75">
        <f t="shared" si="0"/>
        <v>0</v>
      </c>
      <c r="H15" s="82">
        <v>7359693.8099999996</v>
      </c>
      <c r="I15" s="93">
        <v>1539749.1</v>
      </c>
      <c r="J15" s="84">
        <f t="shared" si="1"/>
        <v>0</v>
      </c>
      <c r="K15" s="85">
        <f t="shared" si="3"/>
        <v>139977.19090909092</v>
      </c>
      <c r="L15" s="86"/>
      <c r="M15" s="84">
        <f t="shared" si="4"/>
        <v>0</v>
      </c>
      <c r="N15" s="74">
        <f t="shared" si="2"/>
        <v>0</v>
      </c>
      <c r="O15" s="74">
        <f>ก.ค.61!N15</f>
        <v>1</v>
      </c>
      <c r="P15" s="87">
        <v>-1990189.43</v>
      </c>
      <c r="R15" s="37" t="s">
        <v>32</v>
      </c>
      <c r="U15" s="65">
        <v>1401543.4466666665</v>
      </c>
      <c r="V15" s="68">
        <f t="shared" si="5"/>
        <v>7359693.8099999996</v>
      </c>
      <c r="W15" s="68">
        <f t="shared" si="6"/>
        <v>1539749.1</v>
      </c>
      <c r="X15" s="65">
        <f t="shared" si="7"/>
        <v>-1990189.43</v>
      </c>
      <c r="AJ15" s="102"/>
      <c r="AK15" s="103"/>
    </row>
    <row r="16" spans="1:37" s="36" customFormat="1" ht="35.1" customHeight="1" thickBot="1">
      <c r="A16" s="36">
        <v>15</v>
      </c>
      <c r="B16" s="46">
        <v>12</v>
      </c>
      <c r="C16" s="48" t="s">
        <v>31</v>
      </c>
      <c r="D16" s="89">
        <v>2.13</v>
      </c>
      <c r="E16" s="90">
        <v>1.81</v>
      </c>
      <c r="F16" s="90">
        <v>1.46</v>
      </c>
      <c r="G16" s="75">
        <f t="shared" si="0"/>
        <v>0</v>
      </c>
      <c r="H16" s="94">
        <v>39874214.189999998</v>
      </c>
      <c r="I16" s="95">
        <v>-5943459.5300000003</v>
      </c>
      <c r="J16" s="97">
        <f t="shared" si="1"/>
        <v>1</v>
      </c>
      <c r="K16" s="85">
        <f t="shared" si="3"/>
        <v>-540314.5027272728</v>
      </c>
      <c r="L16" s="86"/>
      <c r="M16" s="84">
        <f t="shared" si="4"/>
        <v>0</v>
      </c>
      <c r="N16" s="74">
        <f t="shared" si="2"/>
        <v>1</v>
      </c>
      <c r="O16" s="74">
        <f>ก.ค.61!N16</f>
        <v>1</v>
      </c>
      <c r="P16" s="92">
        <v>16435716.25</v>
      </c>
      <c r="R16" s="37" t="s">
        <v>30</v>
      </c>
      <c r="U16" s="65">
        <v>1532077.28</v>
      </c>
      <c r="V16" s="68">
        <f t="shared" si="5"/>
        <v>39874214.189999998</v>
      </c>
      <c r="W16" s="68">
        <f t="shared" si="6"/>
        <v>-5943459.5300000003</v>
      </c>
      <c r="X16" s="65">
        <f t="shared" si="7"/>
        <v>16435716.25</v>
      </c>
      <c r="AJ16" s="106"/>
      <c r="AK16" s="103"/>
    </row>
    <row r="17" spans="1:37" s="36" customFormat="1" ht="35.1" customHeight="1" thickBot="1">
      <c r="A17" s="36">
        <v>6</v>
      </c>
      <c r="B17" s="46">
        <v>13</v>
      </c>
      <c r="C17" s="48" t="s">
        <v>29</v>
      </c>
      <c r="D17" s="89">
        <v>0.76</v>
      </c>
      <c r="E17" s="90">
        <v>0.62</v>
      </c>
      <c r="F17" s="90">
        <v>0.38</v>
      </c>
      <c r="G17" s="76">
        <f t="shared" si="0"/>
        <v>3</v>
      </c>
      <c r="H17" s="96">
        <v>-2413196.16</v>
      </c>
      <c r="I17" s="95">
        <v>-1241729.94</v>
      </c>
      <c r="J17" s="97">
        <f t="shared" si="1"/>
        <v>2</v>
      </c>
      <c r="K17" s="85">
        <f t="shared" si="3"/>
        <v>-112884.54</v>
      </c>
      <c r="L17" s="86"/>
      <c r="M17" s="97">
        <f t="shared" si="4"/>
        <v>2</v>
      </c>
      <c r="N17" s="74">
        <f t="shared" si="2"/>
        <v>7</v>
      </c>
      <c r="O17" s="74">
        <f>ก.ค.61!N17</f>
        <v>7</v>
      </c>
      <c r="P17" s="83">
        <v>-6207166.3600000003</v>
      </c>
      <c r="R17" s="37" t="s">
        <v>28</v>
      </c>
      <c r="U17" s="65">
        <v>1005117.5800000001</v>
      </c>
      <c r="V17" s="68">
        <f t="shared" si="5"/>
        <v>-2413196.16</v>
      </c>
      <c r="W17" s="68">
        <f t="shared" si="6"/>
        <v>-1241729.94</v>
      </c>
      <c r="X17" s="65">
        <f t="shared" si="7"/>
        <v>-6207166.3600000003</v>
      </c>
      <c r="AJ17" s="107"/>
      <c r="AK17" s="103"/>
    </row>
    <row r="18" spans="1:37" s="36" customFormat="1" ht="35.1" customHeight="1" thickBot="1">
      <c r="A18" s="36">
        <v>1</v>
      </c>
      <c r="B18" s="46">
        <v>14</v>
      </c>
      <c r="C18" s="48" t="s">
        <v>27</v>
      </c>
      <c r="D18" s="89">
        <v>1.21</v>
      </c>
      <c r="E18" s="90">
        <v>1.08</v>
      </c>
      <c r="F18" s="90">
        <v>0.67</v>
      </c>
      <c r="G18" s="76">
        <f t="shared" si="0"/>
        <v>2</v>
      </c>
      <c r="H18" s="94">
        <v>4504271.8600000003</v>
      </c>
      <c r="I18" s="95">
        <v>1326094.26</v>
      </c>
      <c r="J18" s="84">
        <f t="shared" si="1"/>
        <v>0</v>
      </c>
      <c r="K18" s="85">
        <f t="shared" si="3"/>
        <v>120554.02363636364</v>
      </c>
      <c r="L18" s="86"/>
      <c r="M18" s="84">
        <f t="shared" si="4"/>
        <v>0</v>
      </c>
      <c r="N18" s="74">
        <f t="shared" si="2"/>
        <v>2</v>
      </c>
      <c r="O18" s="74">
        <f>ก.ค.61!N18</f>
        <v>2</v>
      </c>
      <c r="P18" s="83">
        <v>-6910963.7999999998</v>
      </c>
      <c r="R18" s="37" t="s">
        <v>26</v>
      </c>
      <c r="U18" s="65">
        <v>1938520.0766666669</v>
      </c>
      <c r="V18" s="68">
        <f t="shared" si="5"/>
        <v>4504271.8600000003</v>
      </c>
      <c r="W18" s="68">
        <f t="shared" si="6"/>
        <v>1326094.26</v>
      </c>
      <c r="X18" s="65">
        <f t="shared" si="7"/>
        <v>-6910963.7999999998</v>
      </c>
      <c r="AJ18" s="106"/>
      <c r="AK18" s="103"/>
    </row>
    <row r="19" spans="1:37" s="36" customFormat="1" ht="35.1" customHeight="1" thickBot="1">
      <c r="A19" s="36">
        <v>7</v>
      </c>
      <c r="B19" s="46">
        <v>15</v>
      </c>
      <c r="C19" s="48" t="s">
        <v>25</v>
      </c>
      <c r="D19" s="77">
        <v>0.79</v>
      </c>
      <c r="E19" s="91">
        <v>0.6</v>
      </c>
      <c r="F19" s="91">
        <v>0.36</v>
      </c>
      <c r="G19" s="76">
        <f t="shared" si="0"/>
        <v>3</v>
      </c>
      <c r="H19" s="96">
        <v>-2439207.5099999998</v>
      </c>
      <c r="I19" s="95">
        <v>-4141709.53</v>
      </c>
      <c r="J19" s="97">
        <f t="shared" si="1"/>
        <v>2</v>
      </c>
      <c r="K19" s="85">
        <f t="shared" si="3"/>
        <v>-376519.04818181816</v>
      </c>
      <c r="L19" s="86"/>
      <c r="M19" s="97">
        <f t="shared" si="4"/>
        <v>2</v>
      </c>
      <c r="N19" s="74">
        <f t="shared" si="2"/>
        <v>7</v>
      </c>
      <c r="O19" s="74">
        <f>ก.ค.61!N19</f>
        <v>7</v>
      </c>
      <c r="P19" s="83">
        <v>-8293411.1600000001</v>
      </c>
      <c r="R19" s="37" t="s">
        <v>24</v>
      </c>
      <c r="U19" s="65">
        <v>656347.48</v>
      </c>
      <c r="V19" s="68">
        <f t="shared" si="5"/>
        <v>-2439207.5099999998</v>
      </c>
      <c r="W19" s="68">
        <f t="shared" si="6"/>
        <v>-4141709.53</v>
      </c>
      <c r="X19" s="65">
        <f t="shared" si="7"/>
        <v>-8293411.1600000001</v>
      </c>
      <c r="AJ19" s="106"/>
      <c r="AK19" s="103"/>
    </row>
    <row r="20" spans="1:37" s="36" customFormat="1" ht="35.1" customHeight="1" thickBot="1">
      <c r="A20" s="36">
        <v>12</v>
      </c>
      <c r="B20" s="46">
        <v>16</v>
      </c>
      <c r="C20" s="45" t="s">
        <v>23</v>
      </c>
      <c r="D20" s="77">
        <v>1.04</v>
      </c>
      <c r="E20" s="91">
        <v>0.93</v>
      </c>
      <c r="F20" s="91">
        <v>0.69</v>
      </c>
      <c r="G20" s="76">
        <f t="shared" si="0"/>
        <v>3</v>
      </c>
      <c r="H20" s="94">
        <v>549415.04</v>
      </c>
      <c r="I20" s="95">
        <v>-4470031.59</v>
      </c>
      <c r="J20" s="97">
        <f t="shared" si="1"/>
        <v>1</v>
      </c>
      <c r="K20" s="85">
        <f t="shared" si="3"/>
        <v>-406366.50818181818</v>
      </c>
      <c r="L20" s="86"/>
      <c r="M20" s="97">
        <f t="shared" si="4"/>
        <v>2</v>
      </c>
      <c r="N20" s="74">
        <f t="shared" si="2"/>
        <v>6</v>
      </c>
      <c r="O20" s="74">
        <f>ก.ค.61!N20</f>
        <v>7</v>
      </c>
      <c r="P20" s="83">
        <v>-2317647.14</v>
      </c>
      <c r="R20" s="37" t="s">
        <v>22</v>
      </c>
      <c r="U20" s="65">
        <v>79155.72</v>
      </c>
      <c r="V20" s="68">
        <f t="shared" si="5"/>
        <v>549415.04</v>
      </c>
      <c r="W20" s="68">
        <f t="shared" si="6"/>
        <v>-4470031.59</v>
      </c>
      <c r="X20" s="65">
        <f t="shared" si="7"/>
        <v>-2317647.14</v>
      </c>
      <c r="AJ20" s="106"/>
      <c r="AK20" s="105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675887173.12000012</v>
      </c>
      <c r="W21" s="67">
        <f>SUM(I5:I20)</f>
        <v>78519011.839999989</v>
      </c>
      <c r="X21" s="66">
        <f>SUM(P5:P20)</f>
        <v>113560282.53999995</v>
      </c>
      <c r="AJ21" s="99"/>
      <c r="AK21" s="66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108"/>
      <c r="N27" s="108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1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0" priority="10" operator="lessThan">
      <formula>1.5</formula>
    </cfRule>
  </conditionalFormatting>
  <conditionalFormatting sqref="E5:E20">
    <cfRule type="cellIs" dxfId="9" priority="9" operator="lessThan">
      <formula>1</formula>
    </cfRule>
  </conditionalFormatting>
  <conditionalFormatting sqref="F5:F20">
    <cfRule type="cellIs" dxfId="8" priority="8" operator="lessThan">
      <formula>0.8</formula>
    </cfRule>
  </conditionalFormatting>
  <conditionalFormatting sqref="H5:I20">
    <cfRule type="cellIs" dxfId="7" priority="7" operator="lessThan">
      <formula>0</formula>
    </cfRule>
  </conditionalFormatting>
  <conditionalFormatting sqref="P5:P20">
    <cfRule type="cellIs" dxfId="6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tabSelected="1"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34" t="s">
        <v>110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102</v>
      </c>
    </row>
    <row r="2" spans="1:37" ht="48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108</v>
      </c>
      <c r="O2" s="161" t="s">
        <v>109</v>
      </c>
      <c r="P2" s="157" t="s">
        <v>62</v>
      </c>
    </row>
    <row r="3" spans="1:37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37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37" s="36" customFormat="1" ht="35.1" customHeight="1" thickBot="1">
      <c r="A5" s="36">
        <v>13</v>
      </c>
      <c r="B5" s="46">
        <v>1</v>
      </c>
      <c r="C5" s="45" t="s">
        <v>53</v>
      </c>
      <c r="D5" s="89">
        <v>3.32</v>
      </c>
      <c r="E5" s="79">
        <v>3.15</v>
      </c>
      <c r="F5" s="79">
        <v>1.94</v>
      </c>
      <c r="G5" s="75">
        <f t="shared" ref="G5:G20" si="0">(IF(D5&lt;1.5,1,0))+(IF(E5&lt;1,1,0))+(IF(F5&lt;0.8,1,0))</f>
        <v>0</v>
      </c>
      <c r="H5" s="80">
        <v>516798798.14999998</v>
      </c>
      <c r="I5" s="92">
        <v>23679264.190000001</v>
      </c>
      <c r="J5" s="84">
        <f t="shared" ref="J5:J20" si="1">IF(I5&lt;0,1,0)+IF(H5&lt;0,1,0)</f>
        <v>0</v>
      </c>
      <c r="K5" s="85">
        <f>SUM(I5/12)</f>
        <v>1973272.0158333334</v>
      </c>
      <c r="L5" s="86"/>
      <c r="M5" s="84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74">
        <f t="shared" ref="N5:N20" si="2">SUM(G5+J5+M5)</f>
        <v>0</v>
      </c>
      <c r="O5" s="74">
        <f>ส.ค.61!N5</f>
        <v>0</v>
      </c>
      <c r="P5" s="92">
        <v>211929733.87</v>
      </c>
      <c r="R5" s="37" t="s">
        <v>52</v>
      </c>
      <c r="U5" s="65">
        <v>33012199.886666667</v>
      </c>
      <c r="V5" s="68">
        <f>SUM(H5)</f>
        <v>516798798.14999998</v>
      </c>
      <c r="W5" s="68">
        <f>SUM(I5)</f>
        <v>23679264.190000001</v>
      </c>
      <c r="X5" s="65">
        <f>SUM(P5)</f>
        <v>211929733.87</v>
      </c>
      <c r="AJ5" s="100"/>
      <c r="AK5" s="101"/>
    </row>
    <row r="6" spans="1:37" s="36" customFormat="1" ht="35.1" customHeight="1" thickBot="1">
      <c r="A6" s="36">
        <v>2</v>
      </c>
      <c r="B6" s="46">
        <v>2</v>
      </c>
      <c r="C6" s="45" t="s">
        <v>51</v>
      </c>
      <c r="D6" s="89">
        <v>1.05</v>
      </c>
      <c r="E6" s="79">
        <v>0.96</v>
      </c>
      <c r="F6" s="90">
        <v>0.46</v>
      </c>
      <c r="G6" s="76">
        <f t="shared" si="0"/>
        <v>3</v>
      </c>
      <c r="H6" s="80">
        <v>6919884.5700000003</v>
      </c>
      <c r="I6" s="81">
        <v>26661815.34</v>
      </c>
      <c r="J6" s="84">
        <f t="shared" si="1"/>
        <v>0</v>
      </c>
      <c r="K6" s="85">
        <f t="shared" ref="K6:K20" si="3">SUM(I6/12)</f>
        <v>2221817.9449999998</v>
      </c>
      <c r="L6" s="86"/>
      <c r="M6" s="84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74">
        <f t="shared" si="2"/>
        <v>3</v>
      </c>
      <c r="O6" s="74">
        <f>ส.ค.61!N6</f>
        <v>4</v>
      </c>
      <c r="P6" s="87">
        <v>-73256236.769999996</v>
      </c>
      <c r="R6" s="37" t="s">
        <v>50</v>
      </c>
      <c r="U6" s="65">
        <v>4984296.9133333331</v>
      </c>
      <c r="V6" s="68">
        <f t="shared" ref="V6:V20" si="5">SUM(H6)</f>
        <v>6919884.5700000003</v>
      </c>
      <c r="W6" s="68">
        <f t="shared" ref="W6:W20" si="6">SUM(I6)</f>
        <v>26661815.34</v>
      </c>
      <c r="X6" s="65">
        <f t="shared" ref="X6:X20" si="7">SUM(P6)</f>
        <v>-73256236.769999996</v>
      </c>
      <c r="AJ6" s="102"/>
      <c r="AK6" s="103"/>
    </row>
    <row r="7" spans="1:37" s="36" customFormat="1" ht="35.1" customHeight="1" thickBot="1">
      <c r="A7" s="36">
        <v>8</v>
      </c>
      <c r="B7" s="46">
        <v>3</v>
      </c>
      <c r="C7" s="45" t="s">
        <v>49</v>
      </c>
      <c r="D7" s="78">
        <v>1.07</v>
      </c>
      <c r="E7" s="79">
        <v>0.99</v>
      </c>
      <c r="F7" s="79">
        <v>0.64</v>
      </c>
      <c r="G7" s="76">
        <f t="shared" si="0"/>
        <v>3</v>
      </c>
      <c r="H7" s="80">
        <v>1497952.73</v>
      </c>
      <c r="I7" s="81">
        <v>2748433.73</v>
      </c>
      <c r="J7" s="84">
        <f t="shared" si="1"/>
        <v>0</v>
      </c>
      <c r="K7" s="85">
        <f t="shared" si="3"/>
        <v>229036.14416666667</v>
      </c>
      <c r="L7" s="86"/>
      <c r="M7" s="84">
        <f t="shared" si="4"/>
        <v>0</v>
      </c>
      <c r="N7" s="74">
        <f t="shared" si="2"/>
        <v>3</v>
      </c>
      <c r="O7" s="74">
        <f>ส.ค.61!N7</f>
        <v>3</v>
      </c>
      <c r="P7" s="87">
        <v>-6872919.3099999996</v>
      </c>
      <c r="R7" s="37" t="s">
        <v>48</v>
      </c>
      <c r="U7" s="65">
        <v>2713175.5533333332</v>
      </c>
      <c r="V7" s="68">
        <f t="shared" si="5"/>
        <v>1497952.73</v>
      </c>
      <c r="W7" s="68">
        <f t="shared" si="6"/>
        <v>2748433.73</v>
      </c>
      <c r="X7" s="65">
        <f t="shared" si="7"/>
        <v>-6872919.3099999996</v>
      </c>
      <c r="AJ7" s="102"/>
      <c r="AK7" s="103"/>
    </row>
    <row r="8" spans="1:37" s="36" customFormat="1" ht="35.1" customHeight="1" thickBot="1">
      <c r="A8" s="36">
        <v>16</v>
      </c>
      <c r="B8" s="46">
        <v>4</v>
      </c>
      <c r="C8" s="45" t="s">
        <v>47</v>
      </c>
      <c r="D8" s="78">
        <v>1.47</v>
      </c>
      <c r="E8" s="79">
        <v>1.27</v>
      </c>
      <c r="F8" s="79">
        <v>0.52</v>
      </c>
      <c r="G8" s="75">
        <f t="shared" si="0"/>
        <v>2</v>
      </c>
      <c r="H8" s="80">
        <v>6774512.0899999999</v>
      </c>
      <c r="I8" s="81">
        <v>29655209.18</v>
      </c>
      <c r="J8" s="84">
        <f t="shared" si="1"/>
        <v>0</v>
      </c>
      <c r="K8" s="85">
        <f t="shared" si="3"/>
        <v>2471267.4316666666</v>
      </c>
      <c r="L8" s="86"/>
      <c r="M8" s="84">
        <f t="shared" si="4"/>
        <v>0</v>
      </c>
      <c r="N8" s="74">
        <f t="shared" si="2"/>
        <v>2</v>
      </c>
      <c r="O8" s="74">
        <f>ส.ค.61!N8</f>
        <v>2</v>
      </c>
      <c r="P8" s="87">
        <v>-7079619.29</v>
      </c>
      <c r="R8" s="37" t="s">
        <v>46</v>
      </c>
      <c r="U8" s="65">
        <v>1844858.11</v>
      </c>
      <c r="V8" s="68">
        <f t="shared" si="5"/>
        <v>6774512.0899999999</v>
      </c>
      <c r="W8" s="68">
        <f t="shared" si="6"/>
        <v>29655209.18</v>
      </c>
      <c r="X8" s="65">
        <f t="shared" si="7"/>
        <v>-7079619.29</v>
      </c>
      <c r="AJ8" s="102"/>
      <c r="AK8" s="103"/>
    </row>
    <row r="9" spans="1:37" s="36" customFormat="1" ht="35.1" customHeight="1" thickBot="1">
      <c r="A9" s="36">
        <v>14</v>
      </c>
      <c r="B9" s="46">
        <v>5</v>
      </c>
      <c r="C9" s="45" t="s">
        <v>45</v>
      </c>
      <c r="D9" s="78">
        <v>1.57</v>
      </c>
      <c r="E9" s="79">
        <v>1.41</v>
      </c>
      <c r="F9" s="79">
        <v>0.96</v>
      </c>
      <c r="G9" s="75">
        <f t="shared" si="0"/>
        <v>0</v>
      </c>
      <c r="H9" s="80">
        <v>10903288.130000001</v>
      </c>
      <c r="I9" s="81">
        <v>-5022944.4800000004</v>
      </c>
      <c r="J9" s="84">
        <f t="shared" si="1"/>
        <v>1</v>
      </c>
      <c r="K9" s="85">
        <f t="shared" si="3"/>
        <v>-418578.70666666672</v>
      </c>
      <c r="L9" s="86"/>
      <c r="M9" s="84">
        <f t="shared" si="4"/>
        <v>0</v>
      </c>
      <c r="N9" s="74">
        <f t="shared" si="2"/>
        <v>1</v>
      </c>
      <c r="O9" s="74">
        <f>ส.ค.61!N9</f>
        <v>1</v>
      </c>
      <c r="P9" s="87">
        <v>-1375653.26</v>
      </c>
      <c r="R9" s="37" t="s">
        <v>44</v>
      </c>
      <c r="U9" s="65">
        <v>2272784.0766666667</v>
      </c>
      <c r="V9" s="68">
        <f t="shared" si="5"/>
        <v>10903288.130000001</v>
      </c>
      <c r="W9" s="68">
        <f t="shared" si="6"/>
        <v>-5022944.4800000004</v>
      </c>
      <c r="X9" s="65">
        <f t="shared" si="7"/>
        <v>-1375653.26</v>
      </c>
      <c r="AJ9" s="102"/>
      <c r="AK9" s="103"/>
    </row>
    <row r="10" spans="1:37" s="36" customFormat="1" ht="35.1" customHeight="1" thickBot="1">
      <c r="A10" s="36">
        <v>10</v>
      </c>
      <c r="B10" s="46">
        <v>6</v>
      </c>
      <c r="C10" s="48" t="s">
        <v>43</v>
      </c>
      <c r="D10" s="78">
        <v>1.1100000000000001</v>
      </c>
      <c r="E10" s="79">
        <v>0.95</v>
      </c>
      <c r="F10" s="79">
        <v>0.65</v>
      </c>
      <c r="G10" s="76">
        <f t="shared" si="0"/>
        <v>3</v>
      </c>
      <c r="H10" s="80">
        <v>1428068.48</v>
      </c>
      <c r="I10" s="81">
        <v>-7179985.5</v>
      </c>
      <c r="J10" s="97">
        <f t="shared" si="1"/>
        <v>1</v>
      </c>
      <c r="K10" s="85">
        <f t="shared" si="3"/>
        <v>-598332.125</v>
      </c>
      <c r="L10" s="86"/>
      <c r="M10" s="84">
        <f t="shared" si="4"/>
        <v>2</v>
      </c>
      <c r="N10" s="74">
        <f t="shared" si="2"/>
        <v>6</v>
      </c>
      <c r="O10" s="74">
        <f>ส.ค.61!N10</f>
        <v>5</v>
      </c>
      <c r="P10" s="87">
        <v>-4808518.7699999996</v>
      </c>
      <c r="R10" s="37" t="s">
        <v>42</v>
      </c>
      <c r="U10" s="65">
        <v>590595.51666666672</v>
      </c>
      <c r="V10" s="68">
        <f t="shared" si="5"/>
        <v>1428068.48</v>
      </c>
      <c r="W10" s="68">
        <f t="shared" si="6"/>
        <v>-7179985.5</v>
      </c>
      <c r="X10" s="65">
        <f t="shared" si="7"/>
        <v>-4808518.7699999996</v>
      </c>
      <c r="AJ10" s="104"/>
      <c r="AK10" s="105"/>
    </row>
    <row r="11" spans="1:37" s="36" customFormat="1" ht="35.1" customHeight="1" thickBot="1">
      <c r="A11" s="36">
        <v>11</v>
      </c>
      <c r="B11" s="46">
        <v>7</v>
      </c>
      <c r="C11" s="48" t="s">
        <v>41</v>
      </c>
      <c r="D11" s="78">
        <v>1.6</v>
      </c>
      <c r="E11" s="79">
        <v>1.45</v>
      </c>
      <c r="F11" s="79">
        <v>0.62</v>
      </c>
      <c r="G11" s="75">
        <f t="shared" si="0"/>
        <v>1</v>
      </c>
      <c r="H11" s="80">
        <v>26063700.440000001</v>
      </c>
      <c r="I11" s="88">
        <v>-39627918.329999998</v>
      </c>
      <c r="J11" s="97">
        <f t="shared" si="1"/>
        <v>1</v>
      </c>
      <c r="K11" s="85">
        <f t="shared" si="3"/>
        <v>-3302326.5274999999</v>
      </c>
      <c r="L11" s="86"/>
      <c r="M11" s="84">
        <f t="shared" si="4"/>
        <v>0</v>
      </c>
      <c r="N11" s="74">
        <f t="shared" si="2"/>
        <v>2</v>
      </c>
      <c r="O11" s="74">
        <f>ส.ค.61!N11</f>
        <v>1</v>
      </c>
      <c r="P11" s="87">
        <v>-16397066.189999999</v>
      </c>
      <c r="R11" s="37" t="s">
        <v>40</v>
      </c>
      <c r="U11" s="65">
        <v>3029723.53</v>
      </c>
      <c r="V11" s="68">
        <f t="shared" si="5"/>
        <v>26063700.440000001</v>
      </c>
      <c r="W11" s="68">
        <f t="shared" si="6"/>
        <v>-39627918.329999998</v>
      </c>
      <c r="X11" s="65">
        <f t="shared" si="7"/>
        <v>-16397066.189999999</v>
      </c>
      <c r="AJ11" s="102"/>
      <c r="AK11" s="105"/>
    </row>
    <row r="12" spans="1:37" s="36" customFormat="1" ht="35.1" customHeight="1" thickBot="1">
      <c r="A12" s="36">
        <v>4</v>
      </c>
      <c r="B12" s="46">
        <v>8</v>
      </c>
      <c r="C12" s="48" t="s">
        <v>39</v>
      </c>
      <c r="D12" s="78">
        <v>0.86</v>
      </c>
      <c r="E12" s="79">
        <v>0.72</v>
      </c>
      <c r="F12" s="79">
        <v>0.51</v>
      </c>
      <c r="G12" s="76">
        <f t="shared" si="0"/>
        <v>3</v>
      </c>
      <c r="H12" s="80">
        <v>-3730890.04</v>
      </c>
      <c r="I12" s="92">
        <v>-4584502.2300000004</v>
      </c>
      <c r="J12" s="97">
        <f t="shared" si="1"/>
        <v>2</v>
      </c>
      <c r="K12" s="85">
        <f t="shared" si="3"/>
        <v>-382041.85250000004</v>
      </c>
      <c r="L12" s="86"/>
      <c r="M12" s="84">
        <f t="shared" si="4"/>
        <v>2</v>
      </c>
      <c r="N12" s="74">
        <f t="shared" si="2"/>
        <v>7</v>
      </c>
      <c r="O12" s="74">
        <f>ส.ค.61!N12</f>
        <v>7</v>
      </c>
      <c r="P12" s="87">
        <v>-13250344.23</v>
      </c>
      <c r="R12" s="37" t="s">
        <v>38</v>
      </c>
      <c r="U12" s="65">
        <v>2517570.7399999998</v>
      </c>
      <c r="V12" s="68">
        <f t="shared" si="5"/>
        <v>-3730890.04</v>
      </c>
      <c r="W12" s="68">
        <f t="shared" si="6"/>
        <v>-4584502.2300000004</v>
      </c>
      <c r="X12" s="65">
        <f t="shared" si="7"/>
        <v>-13250344.23</v>
      </c>
      <c r="AJ12" s="102"/>
      <c r="AK12" s="103"/>
    </row>
    <row r="13" spans="1:37" s="36" customFormat="1" ht="35.1" customHeight="1" thickBot="1">
      <c r="A13" s="36">
        <v>5</v>
      </c>
      <c r="B13" s="46">
        <v>9</v>
      </c>
      <c r="C13" s="48" t="s">
        <v>37</v>
      </c>
      <c r="D13" s="78">
        <v>1.1299999999999999</v>
      </c>
      <c r="E13" s="79">
        <v>1.02</v>
      </c>
      <c r="F13" s="79">
        <v>0.72</v>
      </c>
      <c r="G13" s="76">
        <f t="shared" si="0"/>
        <v>2</v>
      </c>
      <c r="H13" s="80">
        <v>2286774.06</v>
      </c>
      <c r="I13" s="81">
        <v>-2059709.71</v>
      </c>
      <c r="J13" s="97">
        <f t="shared" si="1"/>
        <v>1</v>
      </c>
      <c r="K13" s="85">
        <f t="shared" si="3"/>
        <v>-171642.47583333333</v>
      </c>
      <c r="L13" s="86"/>
      <c r="M13" s="84">
        <f t="shared" si="4"/>
        <v>0</v>
      </c>
      <c r="N13" s="74">
        <f t="shared" si="2"/>
        <v>3</v>
      </c>
      <c r="O13" s="74">
        <f>ส.ค.61!N13</f>
        <v>2</v>
      </c>
      <c r="P13" s="87">
        <v>-4953870.45</v>
      </c>
      <c r="R13" s="37" t="s">
        <v>36</v>
      </c>
      <c r="U13" s="65">
        <v>2262944.5966666667</v>
      </c>
      <c r="V13" s="68">
        <f t="shared" si="5"/>
        <v>2286774.06</v>
      </c>
      <c r="W13" s="68">
        <f t="shared" si="6"/>
        <v>-2059709.71</v>
      </c>
      <c r="X13" s="65">
        <f t="shared" si="7"/>
        <v>-4953870.45</v>
      </c>
      <c r="AJ13" s="102"/>
      <c r="AK13" s="103"/>
    </row>
    <row r="14" spans="1:37" s="36" customFormat="1" ht="35.1" customHeight="1" thickBot="1">
      <c r="A14" s="36">
        <v>3</v>
      </c>
      <c r="B14" s="46">
        <v>10</v>
      </c>
      <c r="C14" s="48" t="s">
        <v>35</v>
      </c>
      <c r="D14" s="78">
        <v>1.3</v>
      </c>
      <c r="E14" s="79">
        <v>1.18</v>
      </c>
      <c r="F14" s="79">
        <v>0.77</v>
      </c>
      <c r="G14" s="76">
        <f t="shared" si="0"/>
        <v>2</v>
      </c>
      <c r="H14" s="80">
        <v>5782091.5199999996</v>
      </c>
      <c r="I14" s="81">
        <v>4317088.75</v>
      </c>
      <c r="J14" s="84">
        <f t="shared" si="1"/>
        <v>0</v>
      </c>
      <c r="K14" s="85">
        <f t="shared" si="3"/>
        <v>359757.39583333331</v>
      </c>
      <c r="L14" s="86"/>
      <c r="M14" s="84">
        <f t="shared" si="4"/>
        <v>0</v>
      </c>
      <c r="N14" s="74">
        <f t="shared" si="2"/>
        <v>2</v>
      </c>
      <c r="O14" s="74">
        <f>ส.ค.61!N14</f>
        <v>1</v>
      </c>
      <c r="P14" s="87">
        <v>-4318551.04</v>
      </c>
      <c r="R14" s="37" t="s">
        <v>34</v>
      </c>
      <c r="U14" s="65">
        <v>2667994.1533333333</v>
      </c>
      <c r="V14" s="68">
        <f t="shared" si="5"/>
        <v>5782091.5199999996</v>
      </c>
      <c r="W14" s="68">
        <f t="shared" si="6"/>
        <v>4317088.75</v>
      </c>
      <c r="X14" s="65">
        <f t="shared" si="7"/>
        <v>-4318551.04</v>
      </c>
      <c r="AJ14" s="102"/>
      <c r="AK14" s="103"/>
    </row>
    <row r="15" spans="1:37" s="36" customFormat="1" ht="35.1" customHeight="1" thickBot="1">
      <c r="A15" s="36">
        <v>9</v>
      </c>
      <c r="B15" s="46">
        <v>11</v>
      </c>
      <c r="C15" s="48" t="s">
        <v>33</v>
      </c>
      <c r="D15" s="78">
        <v>1.36</v>
      </c>
      <c r="E15" s="79">
        <v>1.1399999999999999</v>
      </c>
      <c r="F15" s="79">
        <v>0.65</v>
      </c>
      <c r="G15" s="75">
        <f t="shared" si="0"/>
        <v>2</v>
      </c>
      <c r="H15" s="82">
        <v>5183344.1399999997</v>
      </c>
      <c r="I15" s="93">
        <v>-1225417.03</v>
      </c>
      <c r="J15" s="97">
        <f t="shared" si="1"/>
        <v>1</v>
      </c>
      <c r="K15" s="85">
        <f t="shared" si="3"/>
        <v>-102118.08583333333</v>
      </c>
      <c r="L15" s="86"/>
      <c r="M15" s="84">
        <f t="shared" si="4"/>
        <v>0</v>
      </c>
      <c r="N15" s="74">
        <f t="shared" si="2"/>
        <v>3</v>
      </c>
      <c r="O15" s="74">
        <f>ส.ค.61!N15</f>
        <v>0</v>
      </c>
      <c r="P15" s="87">
        <v>-5001997.07</v>
      </c>
      <c r="R15" s="37" t="s">
        <v>32</v>
      </c>
      <c r="U15" s="65">
        <v>1401543.4466666665</v>
      </c>
      <c r="V15" s="68">
        <f t="shared" si="5"/>
        <v>5183344.1399999997</v>
      </c>
      <c r="W15" s="68">
        <f t="shared" si="6"/>
        <v>-1225417.03</v>
      </c>
      <c r="X15" s="65">
        <f t="shared" si="7"/>
        <v>-5001997.07</v>
      </c>
      <c r="AJ15" s="102"/>
      <c r="AK15" s="103"/>
    </row>
    <row r="16" spans="1:37" s="36" customFormat="1" ht="35.1" customHeight="1" thickBot="1">
      <c r="A16" s="36">
        <v>15</v>
      </c>
      <c r="B16" s="46">
        <v>12</v>
      </c>
      <c r="C16" s="48" t="s">
        <v>31</v>
      </c>
      <c r="D16" s="89">
        <v>2.17</v>
      </c>
      <c r="E16" s="90">
        <v>1.85</v>
      </c>
      <c r="F16" s="90">
        <v>1.46</v>
      </c>
      <c r="G16" s="75">
        <f t="shared" si="0"/>
        <v>0</v>
      </c>
      <c r="H16" s="94">
        <v>35738141.670000002</v>
      </c>
      <c r="I16" s="95">
        <v>-10180799.869999999</v>
      </c>
      <c r="J16" s="97">
        <f t="shared" si="1"/>
        <v>1</v>
      </c>
      <c r="K16" s="85">
        <f t="shared" si="3"/>
        <v>-848399.98916666664</v>
      </c>
      <c r="L16" s="86"/>
      <c r="M16" s="84">
        <f t="shared" si="4"/>
        <v>0</v>
      </c>
      <c r="N16" s="74">
        <f t="shared" si="2"/>
        <v>1</v>
      </c>
      <c r="O16" s="74">
        <f>ส.ค.61!N16</f>
        <v>1</v>
      </c>
      <c r="P16" s="92">
        <v>14182194.74</v>
      </c>
      <c r="R16" s="37" t="s">
        <v>30</v>
      </c>
      <c r="U16" s="65">
        <v>1532077.28</v>
      </c>
      <c r="V16" s="68">
        <f t="shared" si="5"/>
        <v>35738141.670000002</v>
      </c>
      <c r="W16" s="68">
        <f t="shared" si="6"/>
        <v>-10180799.869999999</v>
      </c>
      <c r="X16" s="65">
        <f t="shared" si="7"/>
        <v>14182194.74</v>
      </c>
      <c r="AJ16" s="106"/>
      <c r="AK16" s="103"/>
    </row>
    <row r="17" spans="1:37" s="36" customFormat="1" ht="35.1" customHeight="1" thickBot="1">
      <c r="A17" s="36">
        <v>6</v>
      </c>
      <c r="B17" s="46">
        <v>13</v>
      </c>
      <c r="C17" s="48" t="s">
        <v>29</v>
      </c>
      <c r="D17" s="89">
        <v>0.88</v>
      </c>
      <c r="E17" s="90">
        <v>0.74</v>
      </c>
      <c r="F17" s="90">
        <v>0.49</v>
      </c>
      <c r="G17" s="76">
        <f t="shared" si="0"/>
        <v>3</v>
      </c>
      <c r="H17" s="96">
        <v>-1119962.98</v>
      </c>
      <c r="I17" s="95">
        <v>10035.27</v>
      </c>
      <c r="J17" s="97">
        <f t="shared" si="1"/>
        <v>1</v>
      </c>
      <c r="K17" s="85">
        <f t="shared" si="3"/>
        <v>836.27250000000004</v>
      </c>
      <c r="L17" s="86"/>
      <c r="M17" s="84">
        <f t="shared" si="4"/>
        <v>2</v>
      </c>
      <c r="N17" s="74">
        <f t="shared" si="2"/>
        <v>6</v>
      </c>
      <c r="O17" s="74">
        <f>ส.ค.61!N17</f>
        <v>7</v>
      </c>
      <c r="P17" s="83">
        <v>-4732983.74</v>
      </c>
      <c r="R17" s="37" t="s">
        <v>28</v>
      </c>
      <c r="U17" s="65">
        <v>1005117.5800000001</v>
      </c>
      <c r="V17" s="68">
        <f t="shared" si="5"/>
        <v>-1119962.98</v>
      </c>
      <c r="W17" s="68">
        <f t="shared" si="6"/>
        <v>10035.27</v>
      </c>
      <c r="X17" s="65">
        <f t="shared" si="7"/>
        <v>-4732983.74</v>
      </c>
      <c r="AJ17" s="107"/>
      <c r="AK17" s="103"/>
    </row>
    <row r="18" spans="1:37" s="36" customFormat="1" ht="35.1" customHeight="1" thickBot="1">
      <c r="A18" s="36">
        <v>1</v>
      </c>
      <c r="B18" s="46">
        <v>14</v>
      </c>
      <c r="C18" s="48" t="s">
        <v>27</v>
      </c>
      <c r="D18" s="89">
        <v>1.18</v>
      </c>
      <c r="E18" s="90">
        <v>1.1000000000000001</v>
      </c>
      <c r="F18" s="90">
        <v>0.66</v>
      </c>
      <c r="G18" s="76">
        <f t="shared" si="0"/>
        <v>2</v>
      </c>
      <c r="H18" s="94">
        <v>3611894.78</v>
      </c>
      <c r="I18" s="95">
        <v>1819171.46</v>
      </c>
      <c r="J18" s="84">
        <f t="shared" si="1"/>
        <v>0</v>
      </c>
      <c r="K18" s="85">
        <f t="shared" si="3"/>
        <v>151597.62166666667</v>
      </c>
      <c r="L18" s="86"/>
      <c r="M18" s="84">
        <f t="shared" si="4"/>
        <v>0</v>
      </c>
      <c r="N18" s="74">
        <f t="shared" si="2"/>
        <v>2</v>
      </c>
      <c r="O18" s="74">
        <f>ส.ค.61!N18</f>
        <v>2</v>
      </c>
      <c r="P18" s="83">
        <v>-6903977.7599999998</v>
      </c>
      <c r="R18" s="37" t="s">
        <v>26</v>
      </c>
      <c r="U18" s="65">
        <v>1938520.0766666669</v>
      </c>
      <c r="V18" s="68">
        <f t="shared" si="5"/>
        <v>3611894.78</v>
      </c>
      <c r="W18" s="68">
        <f t="shared" si="6"/>
        <v>1819171.46</v>
      </c>
      <c r="X18" s="65">
        <f t="shared" si="7"/>
        <v>-6903977.7599999998</v>
      </c>
      <c r="AJ18" s="106"/>
      <c r="AK18" s="103"/>
    </row>
    <row r="19" spans="1:37" s="36" customFormat="1" ht="35.1" customHeight="1" thickBot="1">
      <c r="A19" s="36">
        <v>7</v>
      </c>
      <c r="B19" s="46">
        <v>15</v>
      </c>
      <c r="C19" s="48" t="s">
        <v>25</v>
      </c>
      <c r="D19" s="77">
        <v>0.8</v>
      </c>
      <c r="E19" s="91">
        <v>0.64</v>
      </c>
      <c r="F19" s="91">
        <v>0.32</v>
      </c>
      <c r="G19" s="76">
        <f t="shared" si="0"/>
        <v>3</v>
      </c>
      <c r="H19" s="96">
        <v>-2338496.33</v>
      </c>
      <c r="I19" s="95">
        <v>-4465526.62</v>
      </c>
      <c r="J19" s="97">
        <f t="shared" si="1"/>
        <v>2</v>
      </c>
      <c r="K19" s="85">
        <f t="shared" si="3"/>
        <v>-372127.21833333332</v>
      </c>
      <c r="L19" s="86"/>
      <c r="M19" s="84">
        <f t="shared" si="4"/>
        <v>2</v>
      </c>
      <c r="N19" s="74">
        <f t="shared" si="2"/>
        <v>7</v>
      </c>
      <c r="O19" s="74">
        <f>ส.ค.61!N19</f>
        <v>7</v>
      </c>
      <c r="P19" s="83">
        <v>-8028566.3700000001</v>
      </c>
      <c r="R19" s="37" t="s">
        <v>24</v>
      </c>
      <c r="U19" s="65">
        <v>656347.48</v>
      </c>
      <c r="V19" s="68">
        <f t="shared" si="5"/>
        <v>-2338496.33</v>
      </c>
      <c r="W19" s="68">
        <f t="shared" si="6"/>
        <v>-4465526.62</v>
      </c>
      <c r="X19" s="65">
        <f t="shared" si="7"/>
        <v>-8028566.3700000001</v>
      </c>
      <c r="AJ19" s="106"/>
      <c r="AK19" s="103"/>
    </row>
    <row r="20" spans="1:37" s="36" customFormat="1" ht="35.1" customHeight="1" thickBot="1">
      <c r="A20" s="36">
        <v>12</v>
      </c>
      <c r="B20" s="46">
        <v>16</v>
      </c>
      <c r="C20" s="45" t="s">
        <v>23</v>
      </c>
      <c r="D20" s="77">
        <v>1.06</v>
      </c>
      <c r="E20" s="91">
        <v>0.99</v>
      </c>
      <c r="F20" s="91">
        <v>0.75</v>
      </c>
      <c r="G20" s="76">
        <f t="shared" si="0"/>
        <v>3</v>
      </c>
      <c r="H20" s="94">
        <v>720295.62</v>
      </c>
      <c r="I20" s="95">
        <v>-1234734.69</v>
      </c>
      <c r="J20" s="97">
        <f t="shared" si="1"/>
        <v>1</v>
      </c>
      <c r="K20" s="85">
        <f t="shared" si="3"/>
        <v>-102894.5575</v>
      </c>
      <c r="L20" s="86"/>
      <c r="M20" s="84">
        <f t="shared" si="4"/>
        <v>0</v>
      </c>
      <c r="N20" s="74">
        <f t="shared" si="2"/>
        <v>4</v>
      </c>
      <c r="O20" s="74">
        <f>ส.ค.61!N20</f>
        <v>6</v>
      </c>
      <c r="P20" s="83">
        <v>-2990151.46</v>
      </c>
      <c r="R20" s="37" t="s">
        <v>22</v>
      </c>
      <c r="U20" s="65">
        <v>79155.72</v>
      </c>
      <c r="V20" s="68">
        <f t="shared" si="5"/>
        <v>720295.62</v>
      </c>
      <c r="W20" s="68">
        <f t="shared" si="6"/>
        <v>-1234734.69</v>
      </c>
      <c r="X20" s="65">
        <f t="shared" si="7"/>
        <v>-2990151.46</v>
      </c>
      <c r="AJ20" s="106"/>
      <c r="AK20" s="105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616519397.02999985</v>
      </c>
      <c r="W21" s="67">
        <f>SUM(I5:I20)</f>
        <v>13309479.459999992</v>
      </c>
      <c r="X21" s="66">
        <f>SUM(P5:P20)</f>
        <v>66141472.899999999</v>
      </c>
      <c r="AJ21" s="99"/>
      <c r="AK21" s="66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108"/>
      <c r="N27" s="108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5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" priority="10" operator="lessThan">
      <formula>1.5</formula>
    </cfRule>
  </conditionalFormatting>
  <conditionalFormatting sqref="E5:E20">
    <cfRule type="cellIs" dxfId="3" priority="9" operator="lessThan">
      <formula>1</formula>
    </cfRule>
  </conditionalFormatting>
  <conditionalFormatting sqref="F5:F20">
    <cfRule type="cellIs" dxfId="2" priority="8" operator="lessThan">
      <formula>0.8</formula>
    </cfRule>
  </conditionalFormatting>
  <conditionalFormatting sqref="H5:I20">
    <cfRule type="cellIs" dxfId="1" priority="7" operator="lessThan">
      <formula>0</formula>
    </cfRule>
  </conditionalFormatting>
  <conditionalFormatting sqref="P5:P20">
    <cfRule type="cellIs" dxfId="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25" sqref="D25"/>
    </sheetView>
  </sheetViews>
  <sheetFormatPr defaultRowHeight="15"/>
  <cols>
    <col min="1" max="1" width="22" customWidth="1"/>
    <col min="2" max="2" width="28.28515625" customWidth="1"/>
    <col min="3" max="3" width="20.140625" customWidth="1"/>
    <col min="4" max="4" width="20.42578125" customWidth="1"/>
    <col min="5" max="5" width="17.28515625" customWidth="1"/>
    <col min="8" max="8" width="23.85546875" customWidth="1"/>
    <col min="9" max="9" width="22.7109375" customWidth="1"/>
    <col min="10" max="10" width="20.7109375" customWidth="1"/>
    <col min="11" max="11" width="22.28515625" customWidth="1"/>
  </cols>
  <sheetData>
    <row r="1" spans="1:12" ht="26.25" customHeight="1">
      <c r="A1" s="188" t="s">
        <v>115</v>
      </c>
      <c r="B1" s="188"/>
      <c r="C1" s="188"/>
      <c r="D1" s="188"/>
      <c r="E1" s="188"/>
      <c r="H1" s="188" t="s">
        <v>141</v>
      </c>
      <c r="I1" s="188"/>
      <c r="J1" s="188"/>
      <c r="K1" s="188"/>
      <c r="L1" s="188"/>
    </row>
    <row r="2" spans="1:12" ht="51" customHeight="1">
      <c r="A2" s="193" t="s">
        <v>116</v>
      </c>
      <c r="B2" s="195" t="s">
        <v>117</v>
      </c>
      <c r="C2" s="195" t="s">
        <v>118</v>
      </c>
      <c r="D2" s="191" t="s">
        <v>119</v>
      </c>
      <c r="E2" s="192"/>
      <c r="H2" s="189" t="s">
        <v>116</v>
      </c>
      <c r="I2" s="117" t="s">
        <v>137</v>
      </c>
      <c r="J2" s="117" t="s">
        <v>138</v>
      </c>
      <c r="K2" s="191" t="s">
        <v>119</v>
      </c>
      <c r="L2" s="192"/>
    </row>
    <row r="3" spans="1:12" ht="15.75">
      <c r="A3" s="194"/>
      <c r="B3" s="196"/>
      <c r="C3" s="196"/>
      <c r="D3" s="109" t="s">
        <v>120</v>
      </c>
      <c r="E3" s="110" t="s">
        <v>121</v>
      </c>
      <c r="H3" s="190"/>
      <c r="I3" s="118" t="s">
        <v>139</v>
      </c>
      <c r="J3" s="118" t="s">
        <v>140</v>
      </c>
      <c r="K3" s="109" t="s">
        <v>120</v>
      </c>
      <c r="L3" s="119" t="s">
        <v>121</v>
      </c>
    </row>
    <row r="4" spans="1:12" s="116" customFormat="1" ht="27.75" customHeight="1">
      <c r="A4" s="114" t="s">
        <v>122</v>
      </c>
      <c r="B4" s="115"/>
      <c r="C4" s="115"/>
      <c r="D4" s="115"/>
      <c r="E4" s="115"/>
      <c r="H4" s="111" t="s">
        <v>122</v>
      </c>
      <c r="I4" s="120"/>
      <c r="J4" s="120"/>
      <c r="K4" s="120"/>
      <c r="L4" s="121"/>
    </row>
    <row r="5" spans="1:12" ht="23.25">
      <c r="A5" s="111" t="s">
        <v>123</v>
      </c>
      <c r="B5" s="112"/>
      <c r="C5" s="112"/>
      <c r="D5" s="112"/>
      <c r="E5" s="112"/>
      <c r="H5" s="111" t="s">
        <v>123</v>
      </c>
      <c r="I5" s="120"/>
      <c r="J5" s="120"/>
      <c r="K5" s="120"/>
      <c r="L5" s="121"/>
    </row>
    <row r="6" spans="1:12" ht="23.25">
      <c r="A6" s="111" t="s">
        <v>124</v>
      </c>
      <c r="B6" s="112"/>
      <c r="C6" s="112"/>
      <c r="D6" s="112"/>
      <c r="E6" s="112"/>
      <c r="H6" s="111" t="s">
        <v>124</v>
      </c>
      <c r="I6" s="120"/>
      <c r="J6" s="120"/>
      <c r="K6" s="120"/>
      <c r="L6" s="121"/>
    </row>
    <row r="7" spans="1:12" ht="23.25">
      <c r="A7" s="111" t="s">
        <v>125</v>
      </c>
      <c r="B7" s="112"/>
      <c r="C7" s="112"/>
      <c r="D7" s="112"/>
      <c r="E7" s="112"/>
      <c r="H7" s="111" t="s">
        <v>125</v>
      </c>
      <c r="I7" s="120"/>
      <c r="J7" s="120"/>
      <c r="K7" s="120"/>
      <c r="L7" s="121"/>
    </row>
    <row r="8" spans="1:12" ht="23.25">
      <c r="A8" s="111" t="s">
        <v>126</v>
      </c>
      <c r="B8" s="112"/>
      <c r="C8" s="112"/>
      <c r="D8" s="112"/>
      <c r="E8" s="112"/>
      <c r="H8" s="111" t="s">
        <v>126</v>
      </c>
      <c r="I8" s="120"/>
      <c r="J8" s="120"/>
      <c r="K8" s="120"/>
      <c r="L8" s="121"/>
    </row>
    <row r="9" spans="1:12" ht="23.25">
      <c r="A9" s="111" t="s">
        <v>127</v>
      </c>
      <c r="B9" s="112"/>
      <c r="C9" s="112"/>
      <c r="D9" s="112"/>
      <c r="E9" s="112"/>
      <c r="H9" s="114" t="s">
        <v>127</v>
      </c>
      <c r="I9" s="122"/>
      <c r="J9" s="122"/>
      <c r="K9" s="122"/>
      <c r="L9" s="123"/>
    </row>
    <row r="10" spans="1:12" ht="23.25">
      <c r="A10" s="111" t="s">
        <v>114</v>
      </c>
      <c r="B10" s="112"/>
      <c r="C10" s="112"/>
      <c r="D10" s="112"/>
      <c r="E10" s="112"/>
      <c r="H10" s="114" t="s">
        <v>114</v>
      </c>
      <c r="I10" s="122"/>
      <c r="J10" s="122"/>
      <c r="K10" s="122"/>
      <c r="L10" s="123"/>
    </row>
    <row r="11" spans="1:12" ht="23.25">
      <c r="A11" s="111" t="s">
        <v>128</v>
      </c>
      <c r="B11" s="112"/>
      <c r="C11" s="112"/>
      <c r="D11" s="112"/>
      <c r="E11" s="112"/>
      <c r="H11" s="111" t="s">
        <v>128</v>
      </c>
      <c r="I11" s="120"/>
      <c r="J11" s="120"/>
      <c r="K11" s="120"/>
      <c r="L11" s="121"/>
    </row>
    <row r="12" spans="1:12" ht="23.25">
      <c r="A12" s="111" t="s">
        <v>129</v>
      </c>
      <c r="B12" s="112"/>
      <c r="C12" s="112"/>
      <c r="D12" s="112"/>
      <c r="E12" s="112"/>
      <c r="H12" s="111" t="s">
        <v>129</v>
      </c>
      <c r="I12" s="120"/>
      <c r="J12" s="120"/>
      <c r="K12" s="120"/>
      <c r="L12" s="121"/>
    </row>
    <row r="13" spans="1:12" ht="23.25">
      <c r="A13" s="111" t="s">
        <v>130</v>
      </c>
      <c r="B13" s="112"/>
      <c r="C13" s="112"/>
      <c r="D13" s="112"/>
      <c r="E13" s="112"/>
      <c r="H13" s="111" t="s">
        <v>130</v>
      </c>
      <c r="I13" s="120"/>
      <c r="J13" s="120"/>
      <c r="K13" s="120"/>
      <c r="L13" s="121"/>
    </row>
    <row r="14" spans="1:12" ht="27.75" customHeight="1">
      <c r="A14" s="111" t="s">
        <v>33</v>
      </c>
      <c r="B14" s="112"/>
      <c r="C14" s="112"/>
      <c r="D14" s="112"/>
      <c r="E14" s="112"/>
      <c r="H14" s="111" t="s">
        <v>33</v>
      </c>
      <c r="I14" s="120"/>
      <c r="J14" s="120"/>
      <c r="K14" s="120"/>
      <c r="L14" s="121"/>
    </row>
    <row r="15" spans="1:12" ht="23.25">
      <c r="A15" s="111" t="s">
        <v>131</v>
      </c>
      <c r="B15" s="112"/>
      <c r="C15" s="112"/>
      <c r="D15" s="112"/>
      <c r="E15" s="112"/>
      <c r="H15" s="111" t="s">
        <v>131</v>
      </c>
      <c r="I15" s="120"/>
      <c r="J15" s="120"/>
      <c r="K15" s="120"/>
      <c r="L15" s="121"/>
    </row>
    <row r="16" spans="1:12" ht="23.25">
      <c r="A16" s="111" t="s">
        <v>132</v>
      </c>
      <c r="B16" s="112"/>
      <c r="C16" s="112"/>
      <c r="D16" s="112"/>
      <c r="E16" s="112"/>
      <c r="H16" s="114" t="s">
        <v>132</v>
      </c>
      <c r="I16" s="122"/>
      <c r="J16" s="122"/>
      <c r="K16" s="122"/>
      <c r="L16" s="123"/>
    </row>
    <row r="17" spans="1:12" s="116" customFormat="1" ht="23.25">
      <c r="A17" s="114" t="s">
        <v>133</v>
      </c>
      <c r="B17" s="115"/>
      <c r="C17" s="115"/>
      <c r="D17" s="115"/>
      <c r="E17" s="115"/>
      <c r="H17" s="111" t="s">
        <v>133</v>
      </c>
      <c r="I17" s="120"/>
      <c r="J17" s="120"/>
      <c r="K17" s="120"/>
      <c r="L17" s="121"/>
    </row>
    <row r="18" spans="1:12" ht="23.25">
      <c r="A18" s="111" t="s">
        <v>134</v>
      </c>
      <c r="B18" s="112"/>
      <c r="C18" s="112"/>
      <c r="D18" s="112"/>
      <c r="E18" s="112"/>
      <c r="H18" s="111" t="s">
        <v>134</v>
      </c>
      <c r="I18" s="120"/>
      <c r="J18" s="120"/>
      <c r="K18" s="120"/>
      <c r="L18" s="121"/>
    </row>
    <row r="19" spans="1:12" ht="27.75" customHeight="1">
      <c r="A19" s="111" t="s">
        <v>135</v>
      </c>
      <c r="B19" s="112"/>
      <c r="C19" s="112"/>
      <c r="D19" s="112"/>
      <c r="E19" s="112"/>
      <c r="H19" s="111" t="s">
        <v>135</v>
      </c>
      <c r="I19" s="120"/>
      <c r="J19" s="120"/>
      <c r="K19" s="120"/>
      <c r="L19" s="121"/>
    </row>
    <row r="20" spans="1:12" ht="23.25">
      <c r="A20" s="113" t="s">
        <v>136</v>
      </c>
      <c r="B20" s="112"/>
      <c r="C20" s="112"/>
      <c r="D20" s="112"/>
      <c r="E20" s="112"/>
      <c r="H20" s="111" t="s">
        <v>136</v>
      </c>
      <c r="I20" s="120"/>
      <c r="J20" s="120"/>
      <c r="K20" s="120"/>
      <c r="L20" s="121"/>
    </row>
  </sheetData>
  <mergeCells count="8">
    <mergeCell ref="H1:L1"/>
    <mergeCell ref="H2:H3"/>
    <mergeCell ref="K2:L2"/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4" sqref="K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1" width="9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134" t="s">
        <v>70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73</v>
      </c>
    </row>
    <row r="2" spans="1:24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41" t="s">
        <v>72</v>
      </c>
      <c r="O2" s="159" t="s">
        <v>71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41"/>
      <c r="O3" s="159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42"/>
      <c r="O4" s="160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49">
        <v>4.0999999999999996</v>
      </c>
      <c r="E5" s="49">
        <v>3.88</v>
      </c>
      <c r="F5" s="49">
        <v>2.82</v>
      </c>
      <c r="G5" s="39">
        <f t="shared" ref="G5:G20" si="0">(IF(D5&lt;1.5,1,0))+(IF(E5&lt;1,1,0))+(IF(F5&lt;0.8,1,0))</f>
        <v>0</v>
      </c>
      <c r="H5" s="47">
        <v>522815968.81999999</v>
      </c>
      <c r="I5" s="42">
        <v>69565475.569999993</v>
      </c>
      <c r="J5" s="39">
        <f t="shared" ref="J5:J20" si="1">IF(I5&lt;0,1,0)+IF(H5&lt;0,1,0)</f>
        <v>0</v>
      </c>
      <c r="K5" s="41">
        <f>SUM(I5/2)</f>
        <v>34782737.784999996</v>
      </c>
      <c r="L5" s="40"/>
      <c r="M5" s="39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7">
        <f t="shared" ref="N5:N20" si="2">SUM(G5+J5+M5)</f>
        <v>0</v>
      </c>
      <c r="O5" s="57">
        <v>0</v>
      </c>
      <c r="P5" s="51">
        <v>309088994.52999997</v>
      </c>
      <c r="R5" s="37" t="s">
        <v>52</v>
      </c>
      <c r="V5" s="65">
        <f>SUM(H5)</f>
        <v>522815968.81999999</v>
      </c>
      <c r="W5" s="65">
        <f>SUM(I5)</f>
        <v>69565475.569999993</v>
      </c>
      <c r="X5" s="65">
        <f>SUM(P5)</f>
        <v>309088994.52999997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43">
        <v>1.02</v>
      </c>
      <c r="E6" s="43">
        <v>0.87</v>
      </c>
      <c r="F6" s="43">
        <v>0.41</v>
      </c>
      <c r="G6" s="44">
        <f t="shared" si="0"/>
        <v>3</v>
      </c>
      <c r="H6" s="47">
        <v>2171288.62</v>
      </c>
      <c r="I6" s="42">
        <v>9485968.9100000001</v>
      </c>
      <c r="J6" s="39">
        <f t="shared" si="1"/>
        <v>0</v>
      </c>
      <c r="K6" s="41">
        <f t="shared" ref="K6:K20" si="3">SUM(I6/2)</f>
        <v>4742984.4550000001</v>
      </c>
      <c r="L6" s="40"/>
      <c r="M6" s="39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7">
        <f t="shared" si="2"/>
        <v>3</v>
      </c>
      <c r="O6" s="57">
        <v>4</v>
      </c>
      <c r="P6" s="38">
        <v>-74914912.209999993</v>
      </c>
      <c r="R6" s="37" t="s">
        <v>50</v>
      </c>
      <c r="V6" s="65">
        <f t="shared" ref="V6:V20" si="5">SUM(H6)</f>
        <v>2171288.62</v>
      </c>
      <c r="W6" s="65">
        <f t="shared" ref="W6:W20" si="6">SUM(I6)</f>
        <v>9485968.9100000001</v>
      </c>
      <c r="X6" s="65">
        <f t="shared" ref="X6:X20" si="7">SUM(P6)</f>
        <v>-74914912.209999993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43">
        <v>1.1499999999999999</v>
      </c>
      <c r="E7" s="49">
        <v>1.07</v>
      </c>
      <c r="F7" s="49">
        <v>0.88</v>
      </c>
      <c r="G7" s="44">
        <f t="shared" si="0"/>
        <v>1</v>
      </c>
      <c r="H7" s="47">
        <v>4451166.43</v>
      </c>
      <c r="I7" s="42">
        <v>7919172.7400000002</v>
      </c>
      <c r="J7" s="39">
        <f t="shared" si="1"/>
        <v>0</v>
      </c>
      <c r="K7" s="41">
        <f t="shared" si="3"/>
        <v>3959586.37</v>
      </c>
      <c r="L7" s="40"/>
      <c r="M7" s="39">
        <f t="shared" si="4"/>
        <v>0</v>
      </c>
      <c r="N7" s="57">
        <f t="shared" si="2"/>
        <v>1</v>
      </c>
      <c r="O7" s="57">
        <v>4</v>
      </c>
      <c r="P7" s="38">
        <v>-3999498.48</v>
      </c>
      <c r="R7" s="37" t="s">
        <v>48</v>
      </c>
      <c r="V7" s="65">
        <f t="shared" si="5"/>
        <v>4451166.43</v>
      </c>
      <c r="W7" s="65">
        <f t="shared" si="6"/>
        <v>7919172.7400000002</v>
      </c>
      <c r="X7" s="65">
        <f t="shared" si="7"/>
        <v>-3999498.48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49">
        <v>1.51</v>
      </c>
      <c r="E8" s="49">
        <v>1.42</v>
      </c>
      <c r="F8" s="49">
        <v>0.93</v>
      </c>
      <c r="G8" s="39">
        <f t="shared" si="0"/>
        <v>0</v>
      </c>
      <c r="H8" s="47">
        <v>9328628.5700000003</v>
      </c>
      <c r="I8" s="42">
        <v>5756624.1399999997</v>
      </c>
      <c r="J8" s="39">
        <f t="shared" si="1"/>
        <v>0</v>
      </c>
      <c r="K8" s="41">
        <f t="shared" si="3"/>
        <v>2878312.07</v>
      </c>
      <c r="L8" s="40"/>
      <c r="M8" s="39">
        <f t="shared" si="4"/>
        <v>0</v>
      </c>
      <c r="N8" s="57">
        <f t="shared" si="2"/>
        <v>0</v>
      </c>
      <c r="O8" s="57">
        <v>2</v>
      </c>
      <c r="P8" s="38">
        <v>-1240905.6399999999</v>
      </c>
      <c r="R8" s="37" t="s">
        <v>46</v>
      </c>
      <c r="V8" s="65">
        <f t="shared" si="5"/>
        <v>9328628.5700000003</v>
      </c>
      <c r="W8" s="65">
        <f t="shared" si="6"/>
        <v>5756624.1399999997</v>
      </c>
      <c r="X8" s="65">
        <f t="shared" si="7"/>
        <v>-1240905.6399999999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50">
        <v>2.6</v>
      </c>
      <c r="E9" s="49">
        <v>2.34</v>
      </c>
      <c r="F9" s="49">
        <v>1.94</v>
      </c>
      <c r="G9" s="39">
        <f t="shared" si="0"/>
        <v>0</v>
      </c>
      <c r="H9" s="47">
        <v>20336710.969999999</v>
      </c>
      <c r="I9" s="42">
        <v>9547483.7100000009</v>
      </c>
      <c r="J9" s="39">
        <f t="shared" si="1"/>
        <v>0</v>
      </c>
      <c r="K9" s="41">
        <f t="shared" si="3"/>
        <v>4773741.8550000004</v>
      </c>
      <c r="L9" s="40"/>
      <c r="M9" s="39">
        <f t="shared" si="4"/>
        <v>0</v>
      </c>
      <c r="N9" s="57">
        <f t="shared" si="2"/>
        <v>0</v>
      </c>
      <c r="O9" s="57">
        <v>0</v>
      </c>
      <c r="P9" s="38">
        <v>11885843.51</v>
      </c>
      <c r="R9" s="37" t="s">
        <v>44</v>
      </c>
      <c r="V9" s="65">
        <f t="shared" si="5"/>
        <v>20336710.969999999</v>
      </c>
      <c r="W9" s="65">
        <f t="shared" si="6"/>
        <v>9547483.7100000009</v>
      </c>
      <c r="X9" s="65">
        <f t="shared" si="7"/>
        <v>11885843.51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43">
        <v>1.34</v>
      </c>
      <c r="E10" s="49">
        <v>1.2</v>
      </c>
      <c r="F10" s="49">
        <v>1</v>
      </c>
      <c r="G10" s="44">
        <f t="shared" si="0"/>
        <v>1</v>
      </c>
      <c r="H10" s="47">
        <v>5804155.8799999999</v>
      </c>
      <c r="I10" s="42">
        <v>3393673.3</v>
      </c>
      <c r="J10" s="39">
        <f t="shared" si="1"/>
        <v>0</v>
      </c>
      <c r="K10" s="41">
        <f t="shared" si="3"/>
        <v>1696836.65</v>
      </c>
      <c r="L10" s="40"/>
      <c r="M10" s="39">
        <f t="shared" si="4"/>
        <v>0</v>
      </c>
      <c r="N10" s="57">
        <f t="shared" si="2"/>
        <v>1</v>
      </c>
      <c r="O10" s="57">
        <v>6</v>
      </c>
      <c r="P10" s="38">
        <v>-106359.36</v>
      </c>
      <c r="R10" s="37" t="s">
        <v>42</v>
      </c>
      <c r="V10" s="65">
        <f t="shared" si="5"/>
        <v>5804155.8799999999</v>
      </c>
      <c r="W10" s="65">
        <f t="shared" si="6"/>
        <v>3393673.3</v>
      </c>
      <c r="X10" s="65">
        <f t="shared" si="7"/>
        <v>-106359.36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49">
        <v>2.37</v>
      </c>
      <c r="E11" s="49">
        <v>2.15</v>
      </c>
      <c r="F11" s="49">
        <v>1.4</v>
      </c>
      <c r="G11" s="39">
        <f t="shared" si="0"/>
        <v>0</v>
      </c>
      <c r="H11" s="47">
        <v>53523826.979999997</v>
      </c>
      <c r="I11" s="58">
        <v>9854320.0800000001</v>
      </c>
      <c r="J11" s="39">
        <f t="shared" si="1"/>
        <v>0</v>
      </c>
      <c r="K11" s="41">
        <f t="shared" si="3"/>
        <v>4927160.04</v>
      </c>
      <c r="L11" s="40"/>
      <c r="M11" s="39">
        <f t="shared" si="4"/>
        <v>0</v>
      </c>
      <c r="N11" s="57">
        <f t="shared" si="2"/>
        <v>0</v>
      </c>
      <c r="O11" s="57">
        <v>1</v>
      </c>
      <c r="P11" s="38">
        <v>15519906.24</v>
      </c>
      <c r="R11" s="37" t="s">
        <v>40</v>
      </c>
      <c r="V11" s="65">
        <f t="shared" si="5"/>
        <v>53523826.979999997</v>
      </c>
      <c r="W11" s="65">
        <f t="shared" si="6"/>
        <v>9854320.0800000001</v>
      </c>
      <c r="X11" s="65">
        <f t="shared" si="7"/>
        <v>15519906.24</v>
      </c>
    </row>
    <row r="12" spans="1:24" s="36" customFormat="1" ht="35.1" customHeight="1" thickBot="1">
      <c r="A12" s="36">
        <v>4</v>
      </c>
      <c r="B12" s="46">
        <v>8</v>
      </c>
      <c r="C12" s="48" t="s">
        <v>39</v>
      </c>
      <c r="D12" s="43">
        <v>1.25</v>
      </c>
      <c r="E12" s="49">
        <v>1.1100000000000001</v>
      </c>
      <c r="F12" s="49">
        <v>0.81</v>
      </c>
      <c r="G12" s="44">
        <f t="shared" si="0"/>
        <v>1</v>
      </c>
      <c r="H12" s="47">
        <v>6870215.5300000003</v>
      </c>
      <c r="I12" s="42">
        <v>7988341.1600000001</v>
      </c>
      <c r="J12" s="39">
        <f t="shared" si="1"/>
        <v>0</v>
      </c>
      <c r="K12" s="41">
        <f t="shared" si="3"/>
        <v>3994170.58</v>
      </c>
      <c r="L12" s="40"/>
      <c r="M12" s="39">
        <f t="shared" si="4"/>
        <v>0</v>
      </c>
      <c r="N12" s="57">
        <f t="shared" si="2"/>
        <v>1</v>
      </c>
      <c r="O12" s="57">
        <v>3</v>
      </c>
      <c r="P12" s="38">
        <v>-5258317.3499999996</v>
      </c>
      <c r="R12" s="37" t="s">
        <v>38</v>
      </c>
      <c r="V12" s="65">
        <f t="shared" si="5"/>
        <v>6870215.5300000003</v>
      </c>
      <c r="W12" s="65">
        <f t="shared" si="6"/>
        <v>7988341.1600000001</v>
      </c>
      <c r="X12" s="65">
        <f t="shared" si="7"/>
        <v>-5258317.3499999996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43">
        <v>1.31</v>
      </c>
      <c r="E13" s="49">
        <v>1.19</v>
      </c>
      <c r="F13" s="49">
        <v>1.03</v>
      </c>
      <c r="G13" s="44">
        <f t="shared" si="0"/>
        <v>1</v>
      </c>
      <c r="H13" s="47">
        <v>6978489.6900000004</v>
      </c>
      <c r="I13" s="42">
        <v>8489525.9600000009</v>
      </c>
      <c r="J13" s="39">
        <f t="shared" si="1"/>
        <v>0</v>
      </c>
      <c r="K13" s="41">
        <f t="shared" si="3"/>
        <v>4244762.9800000004</v>
      </c>
      <c r="L13" s="40"/>
      <c r="M13" s="39">
        <f t="shared" si="4"/>
        <v>0</v>
      </c>
      <c r="N13" s="57">
        <f t="shared" si="2"/>
        <v>1</v>
      </c>
      <c r="O13" s="57">
        <v>3</v>
      </c>
      <c r="P13" s="38">
        <v>593165.01</v>
      </c>
      <c r="R13" s="37" t="s">
        <v>36</v>
      </c>
      <c r="V13" s="65">
        <f t="shared" si="5"/>
        <v>6978489.6900000004</v>
      </c>
      <c r="W13" s="65">
        <f t="shared" si="6"/>
        <v>8489525.9600000009</v>
      </c>
      <c r="X13" s="65">
        <f t="shared" si="7"/>
        <v>593165.01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49">
        <v>1.64</v>
      </c>
      <c r="E14" s="49">
        <v>1.5</v>
      </c>
      <c r="F14" s="49">
        <v>1</v>
      </c>
      <c r="G14" s="39">
        <f t="shared" si="0"/>
        <v>0</v>
      </c>
      <c r="H14" s="47">
        <v>8061236.9100000001</v>
      </c>
      <c r="I14" s="42">
        <v>7250754.6500000004</v>
      </c>
      <c r="J14" s="39">
        <f t="shared" si="1"/>
        <v>0</v>
      </c>
      <c r="K14" s="41">
        <f t="shared" si="3"/>
        <v>3625377.3250000002</v>
      </c>
      <c r="L14" s="40"/>
      <c r="M14" s="39">
        <f t="shared" si="4"/>
        <v>0</v>
      </c>
      <c r="N14" s="57">
        <f t="shared" si="2"/>
        <v>0</v>
      </c>
      <c r="O14" s="57">
        <v>3</v>
      </c>
      <c r="P14" s="38">
        <v>29839.69</v>
      </c>
      <c r="R14" s="37" t="s">
        <v>34</v>
      </c>
      <c r="V14" s="65">
        <f t="shared" si="5"/>
        <v>8061236.9100000001</v>
      </c>
      <c r="W14" s="65">
        <f t="shared" si="6"/>
        <v>7250754.6500000004</v>
      </c>
      <c r="X14" s="65">
        <f t="shared" si="7"/>
        <v>29839.69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49">
        <v>1.68</v>
      </c>
      <c r="E15" s="49">
        <v>1.45</v>
      </c>
      <c r="F15" s="49">
        <v>1.17</v>
      </c>
      <c r="G15" s="39">
        <f t="shared" si="0"/>
        <v>0</v>
      </c>
      <c r="H15" s="47">
        <v>9167225.9600000009</v>
      </c>
      <c r="I15" s="42">
        <v>5424153.1699999999</v>
      </c>
      <c r="J15" s="39">
        <f t="shared" si="1"/>
        <v>0</v>
      </c>
      <c r="K15" s="41">
        <f t="shared" si="3"/>
        <v>2712076.585</v>
      </c>
      <c r="L15" s="40"/>
      <c r="M15" s="39">
        <f t="shared" si="4"/>
        <v>0</v>
      </c>
      <c r="N15" s="57">
        <f t="shared" si="2"/>
        <v>0</v>
      </c>
      <c r="O15" s="57">
        <v>0</v>
      </c>
      <c r="P15" s="38">
        <v>2295298.1</v>
      </c>
      <c r="R15" s="37" t="s">
        <v>32</v>
      </c>
      <c r="V15" s="65">
        <f t="shared" si="5"/>
        <v>9167225.9600000009</v>
      </c>
      <c r="W15" s="65">
        <f t="shared" si="6"/>
        <v>5424153.1699999999</v>
      </c>
      <c r="X15" s="65">
        <f t="shared" si="7"/>
        <v>2295298.1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49">
        <v>2.56</v>
      </c>
      <c r="E16" s="49">
        <v>2.34</v>
      </c>
      <c r="F16" s="49">
        <v>1.98</v>
      </c>
      <c r="G16" s="39">
        <f t="shared" si="0"/>
        <v>0</v>
      </c>
      <c r="H16" s="47">
        <v>52496918.479999997</v>
      </c>
      <c r="I16" s="42">
        <v>8733919.4900000002</v>
      </c>
      <c r="J16" s="39">
        <f t="shared" si="1"/>
        <v>0</v>
      </c>
      <c r="K16" s="41">
        <f t="shared" si="3"/>
        <v>4366959.7450000001</v>
      </c>
      <c r="L16" s="40"/>
      <c r="M16" s="39">
        <f t="shared" si="4"/>
        <v>0</v>
      </c>
      <c r="N16" s="57">
        <f t="shared" si="2"/>
        <v>0</v>
      </c>
      <c r="O16" s="57">
        <v>1</v>
      </c>
      <c r="P16" s="38">
        <v>30419910.309999999</v>
      </c>
      <c r="R16" s="37" t="s">
        <v>30</v>
      </c>
      <c r="V16" s="65">
        <f t="shared" si="5"/>
        <v>52496918.479999997</v>
      </c>
      <c r="W16" s="65">
        <f t="shared" si="6"/>
        <v>8733919.4900000002</v>
      </c>
      <c r="X16" s="65">
        <f t="shared" si="7"/>
        <v>30419910.309999999</v>
      </c>
    </row>
    <row r="17" spans="1:24" s="36" customFormat="1" ht="35.1" customHeight="1" thickBot="1">
      <c r="A17" s="36">
        <v>6</v>
      </c>
      <c r="B17" s="46">
        <v>13</v>
      </c>
      <c r="C17" s="48" t="s">
        <v>29</v>
      </c>
      <c r="D17" s="43">
        <v>1.28</v>
      </c>
      <c r="E17" s="49">
        <v>1.0900000000000001</v>
      </c>
      <c r="F17" s="43">
        <v>0.79</v>
      </c>
      <c r="G17" s="44">
        <f t="shared" si="0"/>
        <v>2</v>
      </c>
      <c r="H17" s="47">
        <v>2359818.5099999998</v>
      </c>
      <c r="I17" s="42">
        <v>2977109.3</v>
      </c>
      <c r="J17" s="39">
        <f t="shared" si="1"/>
        <v>0</v>
      </c>
      <c r="K17" s="41">
        <f t="shared" si="3"/>
        <v>1488554.65</v>
      </c>
      <c r="L17" s="40"/>
      <c r="M17" s="39">
        <f t="shared" si="4"/>
        <v>0</v>
      </c>
      <c r="N17" s="57">
        <f t="shared" si="2"/>
        <v>2</v>
      </c>
      <c r="O17" s="57">
        <v>3</v>
      </c>
      <c r="P17" s="38">
        <v>-1818554.9</v>
      </c>
      <c r="R17" s="37" t="s">
        <v>28</v>
      </c>
      <c r="V17" s="65">
        <f t="shared" si="5"/>
        <v>2359818.5099999998</v>
      </c>
      <c r="W17" s="65">
        <f t="shared" si="6"/>
        <v>2977109.3</v>
      </c>
      <c r="X17" s="65">
        <f t="shared" si="7"/>
        <v>-1818554.9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43">
        <v>1.38</v>
      </c>
      <c r="E18" s="49">
        <v>1.26</v>
      </c>
      <c r="F18" s="49">
        <v>0.94</v>
      </c>
      <c r="G18" s="44">
        <f t="shared" si="0"/>
        <v>1</v>
      </c>
      <c r="H18" s="47">
        <v>8199897.4100000001</v>
      </c>
      <c r="I18" s="42">
        <v>7171334.2000000002</v>
      </c>
      <c r="J18" s="39">
        <f t="shared" si="1"/>
        <v>0</v>
      </c>
      <c r="K18" s="41">
        <f t="shared" si="3"/>
        <v>3585667.1</v>
      </c>
      <c r="L18" s="40"/>
      <c r="M18" s="39">
        <f t="shared" si="4"/>
        <v>0</v>
      </c>
      <c r="N18" s="57">
        <f t="shared" si="2"/>
        <v>1</v>
      </c>
      <c r="O18" s="57">
        <v>3</v>
      </c>
      <c r="P18" s="38">
        <v>-1197662.71</v>
      </c>
      <c r="R18" s="37" t="s">
        <v>26</v>
      </c>
      <c r="V18" s="65">
        <f t="shared" si="5"/>
        <v>8199897.4100000001</v>
      </c>
      <c r="W18" s="65">
        <f t="shared" si="6"/>
        <v>7171334.2000000002</v>
      </c>
      <c r="X18" s="65">
        <f t="shared" si="7"/>
        <v>-1197662.71</v>
      </c>
    </row>
    <row r="19" spans="1:24" s="36" customFormat="1" ht="35.1" customHeight="1" thickBot="1">
      <c r="A19" s="36">
        <v>7</v>
      </c>
      <c r="B19" s="46">
        <v>15</v>
      </c>
      <c r="C19" s="48" t="s">
        <v>25</v>
      </c>
      <c r="D19" s="43">
        <v>1.33</v>
      </c>
      <c r="E19" s="49">
        <v>1.1599999999999999</v>
      </c>
      <c r="F19" s="49">
        <v>0.84</v>
      </c>
      <c r="G19" s="44">
        <f t="shared" si="0"/>
        <v>1</v>
      </c>
      <c r="H19" s="47">
        <v>4032505.93</v>
      </c>
      <c r="I19" s="42">
        <v>3398397.33</v>
      </c>
      <c r="J19" s="39">
        <f t="shared" si="1"/>
        <v>0</v>
      </c>
      <c r="K19" s="41">
        <f t="shared" si="3"/>
        <v>1699198.665</v>
      </c>
      <c r="L19" s="40"/>
      <c r="M19" s="39">
        <f t="shared" si="4"/>
        <v>0</v>
      </c>
      <c r="N19" s="57">
        <f t="shared" si="2"/>
        <v>1</v>
      </c>
      <c r="O19" s="57">
        <v>3</v>
      </c>
      <c r="P19" s="38">
        <v>-2000486.22</v>
      </c>
      <c r="R19" s="37" t="s">
        <v>24</v>
      </c>
      <c r="V19" s="65">
        <f t="shared" si="5"/>
        <v>4032505.93</v>
      </c>
      <c r="W19" s="65">
        <f t="shared" si="6"/>
        <v>3398397.33</v>
      </c>
      <c r="X19" s="65">
        <f t="shared" si="7"/>
        <v>-2000486.22</v>
      </c>
    </row>
    <row r="20" spans="1:24" s="36" customFormat="1" ht="35.1" customHeight="1" thickBot="1">
      <c r="A20" s="36">
        <v>12</v>
      </c>
      <c r="B20" s="46">
        <v>16</v>
      </c>
      <c r="C20" s="45" t="s">
        <v>23</v>
      </c>
      <c r="D20" s="43">
        <v>1.1399999999999999</v>
      </c>
      <c r="E20" s="49">
        <v>1.03</v>
      </c>
      <c r="F20" s="43">
        <v>0.79</v>
      </c>
      <c r="G20" s="44">
        <f t="shared" si="0"/>
        <v>2</v>
      </c>
      <c r="H20" s="47">
        <v>1549147.31</v>
      </c>
      <c r="I20" s="42">
        <v>1285357.6599999999</v>
      </c>
      <c r="J20" s="39">
        <f t="shared" si="1"/>
        <v>0</v>
      </c>
      <c r="K20" s="41">
        <f t="shared" si="3"/>
        <v>642678.82999999996</v>
      </c>
      <c r="L20" s="40"/>
      <c r="M20" s="39">
        <f t="shared" si="4"/>
        <v>0</v>
      </c>
      <c r="N20" s="57">
        <f t="shared" si="2"/>
        <v>2</v>
      </c>
      <c r="O20" s="57">
        <v>3</v>
      </c>
      <c r="P20" s="38">
        <v>-2281834.1</v>
      </c>
      <c r="R20" s="37" t="s">
        <v>22</v>
      </c>
      <c r="V20" s="65">
        <f t="shared" si="5"/>
        <v>1549147.31</v>
      </c>
      <c r="W20" s="65">
        <f t="shared" si="6"/>
        <v>1285357.6599999999</v>
      </c>
      <c r="X20" s="65">
        <f t="shared" si="7"/>
        <v>-2281834.1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6">
        <f>SUM(H5:H20)</f>
        <v>718147202</v>
      </c>
      <c r="W21" s="66">
        <f>SUM(I5:I20)</f>
        <v>168241611.37</v>
      </c>
      <c r="X21" s="66">
        <f>SUM(P5:P20)</f>
        <v>277014426.41999996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23"/>
      <c r="N27" s="23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6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FFF00"/>
        <color rgb="FFFF0000"/>
      </colorScale>
    </cfRule>
    <cfRule type="colorScale" priority="21">
      <colorScale>
        <cfvo type="min"/>
        <cfvo type="max"/>
        <color rgb="FFFCFCFF"/>
        <color rgb="FFF8696B"/>
      </colorScale>
    </cfRule>
  </conditionalFormatting>
  <conditionalFormatting sqref="P5:P20">
    <cfRule type="cellIs" dxfId="40" priority="20" operator="lessThan">
      <formula>0</formula>
    </cfRule>
  </conditionalFormatting>
  <conditionalFormatting sqref="N5:N20">
    <cfRule type="colorScale" priority="1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6" sqref="K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0" width="9" style="1" customWidth="1"/>
    <col min="21" max="21" width="21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134" t="s">
        <v>77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80</v>
      </c>
    </row>
    <row r="2" spans="1:24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41" t="s">
        <v>78</v>
      </c>
      <c r="O2" s="159" t="s">
        <v>79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41"/>
      <c r="O3" s="159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42"/>
      <c r="O4" s="160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49">
        <v>4.37</v>
      </c>
      <c r="E5" s="49">
        <v>4.1500000000000004</v>
      </c>
      <c r="F5" s="49">
        <v>2.9</v>
      </c>
      <c r="G5" s="39">
        <f t="shared" ref="G5:G20" si="0">(IF(D5&lt;1.5,1,0))+(IF(E5&lt;1,1,0))+(IF(F5&lt;0.8,1,0))</f>
        <v>0</v>
      </c>
      <c r="H5" s="47">
        <v>559365938.38999999</v>
      </c>
      <c r="I5" s="42">
        <v>99036599.659999996</v>
      </c>
      <c r="J5" s="39">
        <f t="shared" ref="J5:J20" si="1">IF(I5&lt;0,1,0)+IF(H5&lt;0,1,0)</f>
        <v>0</v>
      </c>
      <c r="K5" s="41">
        <f>SUM(I5/3)</f>
        <v>33012199.886666667</v>
      </c>
      <c r="L5" s="40"/>
      <c r="M5" s="39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7">
        <f t="shared" ref="N5:N20" si="2">SUM(G5+J5+M5)</f>
        <v>0</v>
      </c>
      <c r="O5" s="57">
        <v>0</v>
      </c>
      <c r="P5" s="51">
        <v>316683935.81</v>
      </c>
      <c r="Q5" s="36">
        <v>0</v>
      </c>
      <c r="R5" s="37" t="s">
        <v>52</v>
      </c>
      <c r="U5" s="65">
        <v>33012199.886666667</v>
      </c>
      <c r="V5" s="68">
        <f>SUM(H5)</f>
        <v>559365938.38999999</v>
      </c>
      <c r="W5" s="68">
        <f>SUM(I5)</f>
        <v>99036599.659999996</v>
      </c>
      <c r="X5" s="65">
        <f>SUM(P5)</f>
        <v>316683935.81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43">
        <v>1</v>
      </c>
      <c r="E6" s="43">
        <v>0.86</v>
      </c>
      <c r="F6" s="43">
        <v>0.34</v>
      </c>
      <c r="G6" s="44">
        <f t="shared" si="0"/>
        <v>3</v>
      </c>
      <c r="H6" s="47">
        <v>306618.75</v>
      </c>
      <c r="I6" s="42">
        <v>14952890.74</v>
      </c>
      <c r="J6" s="39">
        <f t="shared" si="1"/>
        <v>0</v>
      </c>
      <c r="K6" s="41">
        <f t="shared" ref="K6:K20" si="3">SUM(I6/3)</f>
        <v>4984296.9133333331</v>
      </c>
      <c r="L6" s="40"/>
      <c r="M6" s="39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7">
        <f t="shared" si="2"/>
        <v>3</v>
      </c>
      <c r="O6" s="57">
        <v>3</v>
      </c>
      <c r="P6" s="38">
        <v>-77098761.260000005</v>
      </c>
      <c r="Q6" s="36">
        <v>3</v>
      </c>
      <c r="R6" s="37" t="s">
        <v>50</v>
      </c>
      <c r="U6" s="65">
        <v>4984296.9133333331</v>
      </c>
      <c r="V6" s="68">
        <f t="shared" ref="V6:V20" si="5">SUM(H6)</f>
        <v>306618.75</v>
      </c>
      <c r="W6" s="68">
        <f t="shared" ref="W6:W20" si="6">SUM(I6)</f>
        <v>14952890.74</v>
      </c>
      <c r="X6" s="65">
        <f t="shared" ref="X6:X20" si="7">SUM(P6)</f>
        <v>-77098761.260000005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43">
        <v>1.08</v>
      </c>
      <c r="E7" s="49">
        <v>0.99</v>
      </c>
      <c r="F7" s="49">
        <v>0.73</v>
      </c>
      <c r="G7" s="44">
        <f t="shared" si="0"/>
        <v>3</v>
      </c>
      <c r="H7" s="47">
        <v>2287781.64</v>
      </c>
      <c r="I7" s="42">
        <v>7580878.3499999996</v>
      </c>
      <c r="J7" s="39">
        <f t="shared" si="1"/>
        <v>0</v>
      </c>
      <c r="K7" s="41">
        <f t="shared" si="3"/>
        <v>2526959.4499999997</v>
      </c>
      <c r="L7" s="40"/>
      <c r="M7" s="39">
        <f t="shared" si="4"/>
        <v>0</v>
      </c>
      <c r="N7" s="57">
        <f t="shared" si="2"/>
        <v>3</v>
      </c>
      <c r="O7" s="57">
        <v>1</v>
      </c>
      <c r="P7" s="38">
        <v>-7116895.7800000003</v>
      </c>
      <c r="Q7" s="36">
        <v>3</v>
      </c>
      <c r="R7" s="37" t="s">
        <v>48</v>
      </c>
      <c r="U7" s="65">
        <v>2713175.5533333332</v>
      </c>
      <c r="V7" s="68">
        <f t="shared" si="5"/>
        <v>2287781.64</v>
      </c>
      <c r="W7" s="68">
        <f t="shared" si="6"/>
        <v>7580878.3499999996</v>
      </c>
      <c r="X7" s="65">
        <f t="shared" si="7"/>
        <v>-7116895.7800000003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49">
        <v>1.62</v>
      </c>
      <c r="E8" s="49">
        <v>1.48</v>
      </c>
      <c r="F8" s="49">
        <v>0.85</v>
      </c>
      <c r="G8" s="39">
        <f t="shared" si="0"/>
        <v>0</v>
      </c>
      <c r="H8" s="47">
        <v>9297770.2200000007</v>
      </c>
      <c r="I8" s="42">
        <v>5534574.3300000001</v>
      </c>
      <c r="J8" s="39">
        <f t="shared" si="1"/>
        <v>0</v>
      </c>
      <c r="K8" s="41">
        <f t="shared" si="3"/>
        <v>1844858.11</v>
      </c>
      <c r="L8" s="40"/>
      <c r="M8" s="39">
        <f t="shared" si="4"/>
        <v>0</v>
      </c>
      <c r="N8" s="57">
        <f t="shared" si="2"/>
        <v>0</v>
      </c>
      <c r="O8" s="57">
        <v>0</v>
      </c>
      <c r="P8" s="38">
        <v>-2301399.92</v>
      </c>
      <c r="Q8" s="36">
        <v>0</v>
      </c>
      <c r="R8" s="37" t="s">
        <v>46</v>
      </c>
      <c r="U8" s="65">
        <v>1844858.11</v>
      </c>
      <c r="V8" s="68">
        <f t="shared" si="5"/>
        <v>9297770.2200000007</v>
      </c>
      <c r="W8" s="68">
        <f t="shared" si="6"/>
        <v>5534574.3300000001</v>
      </c>
      <c r="X8" s="65">
        <f t="shared" si="7"/>
        <v>-2301399.92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50">
        <v>2.4900000000000002</v>
      </c>
      <c r="E9" s="49">
        <v>2.2200000000000002</v>
      </c>
      <c r="F9" s="49">
        <v>1.78</v>
      </c>
      <c r="G9" s="39">
        <f t="shared" si="0"/>
        <v>0</v>
      </c>
      <c r="H9" s="47">
        <v>17406508.460000001</v>
      </c>
      <c r="I9" s="42">
        <v>6818352.2300000004</v>
      </c>
      <c r="J9" s="39">
        <f t="shared" si="1"/>
        <v>0</v>
      </c>
      <c r="K9" s="41">
        <f t="shared" si="3"/>
        <v>2272784.0766666667</v>
      </c>
      <c r="L9" s="40"/>
      <c r="M9" s="39">
        <f t="shared" si="4"/>
        <v>0</v>
      </c>
      <c r="N9" s="57">
        <f t="shared" si="2"/>
        <v>0</v>
      </c>
      <c r="O9" s="57">
        <v>0</v>
      </c>
      <c r="P9" s="38">
        <v>9098493.4700000007</v>
      </c>
      <c r="Q9" s="36">
        <v>0</v>
      </c>
      <c r="R9" s="37" t="s">
        <v>44</v>
      </c>
      <c r="U9" s="65">
        <v>2272784.0766666667</v>
      </c>
      <c r="V9" s="68">
        <f t="shared" si="5"/>
        <v>17406508.460000001</v>
      </c>
      <c r="W9" s="68">
        <f t="shared" si="6"/>
        <v>6818352.2300000004</v>
      </c>
      <c r="X9" s="65">
        <f t="shared" si="7"/>
        <v>9098493.4700000007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43">
        <v>1.25</v>
      </c>
      <c r="E10" s="49">
        <v>1.1000000000000001</v>
      </c>
      <c r="F10" s="49">
        <v>0.88</v>
      </c>
      <c r="G10" s="44">
        <f t="shared" si="0"/>
        <v>1</v>
      </c>
      <c r="H10" s="47">
        <v>4120266.8</v>
      </c>
      <c r="I10" s="42">
        <v>1771786.55</v>
      </c>
      <c r="J10" s="39">
        <f t="shared" si="1"/>
        <v>0</v>
      </c>
      <c r="K10" s="41">
        <f t="shared" si="3"/>
        <v>590595.51666666672</v>
      </c>
      <c r="L10" s="40"/>
      <c r="M10" s="39">
        <f t="shared" si="4"/>
        <v>0</v>
      </c>
      <c r="N10" s="57">
        <f t="shared" si="2"/>
        <v>1</v>
      </c>
      <c r="O10" s="57">
        <v>1</v>
      </c>
      <c r="P10" s="38">
        <v>-2049325.86</v>
      </c>
      <c r="Q10" s="36">
        <v>1</v>
      </c>
      <c r="R10" s="37" t="s">
        <v>42</v>
      </c>
      <c r="U10" s="65">
        <v>590595.51666666672</v>
      </c>
      <c r="V10" s="68">
        <f t="shared" si="5"/>
        <v>4120266.8</v>
      </c>
      <c r="W10" s="68">
        <f t="shared" si="6"/>
        <v>1771786.55</v>
      </c>
      <c r="X10" s="65">
        <f t="shared" si="7"/>
        <v>-2049325.86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49">
        <v>2.48</v>
      </c>
      <c r="E11" s="49">
        <v>2.25</v>
      </c>
      <c r="F11" s="49">
        <v>1.4</v>
      </c>
      <c r="G11" s="39">
        <f t="shared" si="0"/>
        <v>0</v>
      </c>
      <c r="H11" s="47">
        <v>55744781.859999999</v>
      </c>
      <c r="I11" s="58">
        <v>8653281.9299999997</v>
      </c>
      <c r="J11" s="39">
        <f t="shared" si="1"/>
        <v>0</v>
      </c>
      <c r="K11" s="41">
        <f t="shared" si="3"/>
        <v>2884427.31</v>
      </c>
      <c r="L11" s="40"/>
      <c r="M11" s="39">
        <f t="shared" si="4"/>
        <v>0</v>
      </c>
      <c r="N11" s="57">
        <f t="shared" si="2"/>
        <v>0</v>
      </c>
      <c r="O11" s="57">
        <v>0</v>
      </c>
      <c r="P11" s="38">
        <v>14766165.51</v>
      </c>
      <c r="Q11" s="36">
        <v>0</v>
      </c>
      <c r="R11" s="37" t="s">
        <v>40</v>
      </c>
      <c r="U11" s="65">
        <v>3029723.53</v>
      </c>
      <c r="V11" s="68">
        <f t="shared" si="5"/>
        <v>55744781.859999999</v>
      </c>
      <c r="W11" s="68">
        <f t="shared" si="6"/>
        <v>8653281.9299999997</v>
      </c>
      <c r="X11" s="65">
        <f t="shared" si="7"/>
        <v>14766165.51</v>
      </c>
    </row>
    <row r="12" spans="1:24" s="36" customFormat="1" ht="35.1" customHeight="1" thickBot="1">
      <c r="A12" s="36">
        <v>4</v>
      </c>
      <c r="B12" s="46">
        <v>8</v>
      </c>
      <c r="C12" s="48" t="s">
        <v>39</v>
      </c>
      <c r="D12" s="43">
        <v>1.24</v>
      </c>
      <c r="E12" s="49">
        <v>1.1000000000000001</v>
      </c>
      <c r="F12" s="49">
        <v>0.71</v>
      </c>
      <c r="G12" s="44">
        <f t="shared" si="0"/>
        <v>2</v>
      </c>
      <c r="H12" s="47">
        <v>6347540.4299999997</v>
      </c>
      <c r="I12" s="42">
        <v>7552712.2199999997</v>
      </c>
      <c r="J12" s="39">
        <f t="shared" si="1"/>
        <v>0</v>
      </c>
      <c r="K12" s="41">
        <f t="shared" si="3"/>
        <v>2517570.7399999998</v>
      </c>
      <c r="L12" s="40"/>
      <c r="M12" s="39">
        <f t="shared" si="4"/>
        <v>0</v>
      </c>
      <c r="N12" s="57">
        <f t="shared" si="2"/>
        <v>2</v>
      </c>
      <c r="O12" s="57">
        <v>1</v>
      </c>
      <c r="P12" s="38">
        <v>-7717415.0700000003</v>
      </c>
      <c r="Q12" s="36">
        <v>2</v>
      </c>
      <c r="R12" s="37" t="s">
        <v>38</v>
      </c>
      <c r="U12" s="65">
        <v>2517570.7399999998</v>
      </c>
      <c r="V12" s="68">
        <f t="shared" si="5"/>
        <v>6347540.4299999997</v>
      </c>
      <c r="W12" s="68">
        <f t="shared" si="6"/>
        <v>7552712.2199999997</v>
      </c>
      <c r="X12" s="65">
        <f t="shared" si="7"/>
        <v>-7717415.0700000003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43">
        <v>1.3</v>
      </c>
      <c r="E13" s="49">
        <v>1.18</v>
      </c>
      <c r="F13" s="49">
        <v>1.02</v>
      </c>
      <c r="G13" s="44">
        <f t="shared" si="0"/>
        <v>1</v>
      </c>
      <c r="H13" s="47">
        <v>6432752.2999999998</v>
      </c>
      <c r="I13" s="42">
        <v>6391639.8899999997</v>
      </c>
      <c r="J13" s="39">
        <f t="shared" si="1"/>
        <v>0</v>
      </c>
      <c r="K13" s="41">
        <f t="shared" si="3"/>
        <v>2130546.63</v>
      </c>
      <c r="L13" s="40"/>
      <c r="M13" s="39">
        <f t="shared" si="4"/>
        <v>0</v>
      </c>
      <c r="N13" s="57">
        <f t="shared" si="2"/>
        <v>1</v>
      </c>
      <c r="O13" s="57">
        <v>1</v>
      </c>
      <c r="P13" s="38">
        <v>309956.36</v>
      </c>
      <c r="Q13" s="36">
        <v>1</v>
      </c>
      <c r="R13" s="37" t="s">
        <v>36</v>
      </c>
      <c r="U13" s="65">
        <v>2262944.5966666667</v>
      </c>
      <c r="V13" s="68">
        <f t="shared" si="5"/>
        <v>6432752.2999999998</v>
      </c>
      <c r="W13" s="68">
        <f t="shared" si="6"/>
        <v>6391639.8899999997</v>
      </c>
      <c r="X13" s="65">
        <f t="shared" si="7"/>
        <v>309956.36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49">
        <v>1.65</v>
      </c>
      <c r="E14" s="49">
        <v>1.46</v>
      </c>
      <c r="F14" s="49">
        <v>0.92</v>
      </c>
      <c r="G14" s="39">
        <f t="shared" si="0"/>
        <v>0</v>
      </c>
      <c r="H14" s="47">
        <v>7279825.1399999997</v>
      </c>
      <c r="I14" s="42">
        <v>6290018.9000000004</v>
      </c>
      <c r="J14" s="39">
        <f t="shared" si="1"/>
        <v>0</v>
      </c>
      <c r="K14" s="41">
        <f t="shared" si="3"/>
        <v>2096672.9666666668</v>
      </c>
      <c r="L14" s="40"/>
      <c r="M14" s="39">
        <f t="shared" si="4"/>
        <v>0</v>
      </c>
      <c r="N14" s="57">
        <f t="shared" si="2"/>
        <v>0</v>
      </c>
      <c r="O14" s="57">
        <v>0</v>
      </c>
      <c r="P14" s="38">
        <v>-863800.31</v>
      </c>
      <c r="Q14" s="36">
        <v>0</v>
      </c>
      <c r="R14" s="37" t="s">
        <v>34</v>
      </c>
      <c r="U14" s="65">
        <v>2667994.1533333333</v>
      </c>
      <c r="V14" s="68">
        <f t="shared" si="5"/>
        <v>7279825.1399999997</v>
      </c>
      <c r="W14" s="68">
        <f t="shared" si="6"/>
        <v>6290018.9000000004</v>
      </c>
      <c r="X14" s="65">
        <f t="shared" si="7"/>
        <v>-863800.31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49">
        <v>1.52</v>
      </c>
      <c r="E15" s="49">
        <v>1.3</v>
      </c>
      <c r="F15" s="49">
        <v>1.06</v>
      </c>
      <c r="G15" s="39">
        <f t="shared" si="0"/>
        <v>0</v>
      </c>
      <c r="H15" s="47">
        <v>7212588.3600000003</v>
      </c>
      <c r="I15" s="42">
        <v>4172097.34</v>
      </c>
      <c r="J15" s="39">
        <f t="shared" si="1"/>
        <v>0</v>
      </c>
      <c r="K15" s="41">
        <f t="shared" si="3"/>
        <v>1390699.1133333333</v>
      </c>
      <c r="L15" s="40"/>
      <c r="M15" s="39">
        <f t="shared" si="4"/>
        <v>0</v>
      </c>
      <c r="N15" s="57">
        <f t="shared" si="2"/>
        <v>0</v>
      </c>
      <c r="O15" s="57">
        <v>0</v>
      </c>
      <c r="P15" s="38">
        <v>770918.07</v>
      </c>
      <c r="Q15" s="36">
        <v>0</v>
      </c>
      <c r="R15" s="37" t="s">
        <v>32</v>
      </c>
      <c r="U15" s="65">
        <v>1401543.4466666665</v>
      </c>
      <c r="V15" s="68">
        <f t="shared" si="5"/>
        <v>7212588.3600000003</v>
      </c>
      <c r="W15" s="68">
        <f t="shared" si="6"/>
        <v>4172097.34</v>
      </c>
      <c r="X15" s="65">
        <f t="shared" si="7"/>
        <v>770918.07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49">
        <v>2.59</v>
      </c>
      <c r="E16" s="49">
        <v>2.35</v>
      </c>
      <c r="F16" s="49">
        <v>1.96</v>
      </c>
      <c r="G16" s="39">
        <f t="shared" si="0"/>
        <v>0</v>
      </c>
      <c r="H16" s="47">
        <v>47041334.399999999</v>
      </c>
      <c r="I16" s="42">
        <v>4596231.84</v>
      </c>
      <c r="J16" s="39">
        <f t="shared" si="1"/>
        <v>0</v>
      </c>
      <c r="K16" s="41">
        <f t="shared" si="3"/>
        <v>1532077.28</v>
      </c>
      <c r="L16" s="40"/>
      <c r="M16" s="39">
        <f t="shared" si="4"/>
        <v>0</v>
      </c>
      <c r="N16" s="57">
        <f t="shared" si="2"/>
        <v>0</v>
      </c>
      <c r="O16" s="57">
        <v>0</v>
      </c>
      <c r="P16" s="38">
        <v>27426938.760000002</v>
      </c>
      <c r="Q16" s="36">
        <v>0</v>
      </c>
      <c r="R16" s="37" t="s">
        <v>30</v>
      </c>
      <c r="U16" s="65">
        <v>1532077.28</v>
      </c>
      <c r="V16" s="68">
        <f t="shared" si="5"/>
        <v>47041334.399999999</v>
      </c>
      <c r="W16" s="68">
        <f t="shared" si="6"/>
        <v>4596231.84</v>
      </c>
      <c r="X16" s="65">
        <f t="shared" si="7"/>
        <v>27426938.760000002</v>
      </c>
    </row>
    <row r="17" spans="1:24" s="36" customFormat="1" ht="35.1" customHeight="1" thickBot="1">
      <c r="A17" s="36">
        <v>6</v>
      </c>
      <c r="B17" s="46">
        <v>13</v>
      </c>
      <c r="C17" s="48" t="s">
        <v>29</v>
      </c>
      <c r="D17" s="43">
        <v>1.1200000000000001</v>
      </c>
      <c r="E17" s="49">
        <v>0.92</v>
      </c>
      <c r="F17" s="43">
        <v>0.6</v>
      </c>
      <c r="G17" s="44">
        <f t="shared" si="0"/>
        <v>3</v>
      </c>
      <c r="H17" s="47">
        <v>967251.14</v>
      </c>
      <c r="I17" s="42">
        <v>3962528.6</v>
      </c>
      <c r="J17" s="39">
        <f t="shared" si="1"/>
        <v>0</v>
      </c>
      <c r="K17" s="41">
        <f t="shared" si="3"/>
        <v>1320842.8666666667</v>
      </c>
      <c r="L17" s="40"/>
      <c r="M17" s="39">
        <f t="shared" si="4"/>
        <v>0</v>
      </c>
      <c r="N17" s="57">
        <f t="shared" si="2"/>
        <v>3</v>
      </c>
      <c r="O17" s="57">
        <v>2</v>
      </c>
      <c r="P17" s="38">
        <v>-3173112.24</v>
      </c>
      <c r="Q17" s="36">
        <v>3</v>
      </c>
      <c r="R17" s="37" t="s">
        <v>28</v>
      </c>
      <c r="U17" s="65">
        <v>1005117.5800000001</v>
      </c>
      <c r="V17" s="68">
        <f t="shared" si="5"/>
        <v>967251.14</v>
      </c>
      <c r="W17" s="68">
        <f t="shared" si="6"/>
        <v>3962528.6</v>
      </c>
      <c r="X17" s="65">
        <f t="shared" si="7"/>
        <v>-3173112.24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43">
        <v>1.29</v>
      </c>
      <c r="E18" s="49">
        <v>1.19</v>
      </c>
      <c r="F18" s="49">
        <v>0.84</v>
      </c>
      <c r="G18" s="44">
        <f t="shared" si="0"/>
        <v>1</v>
      </c>
      <c r="H18" s="47">
        <v>5917154.2699999996</v>
      </c>
      <c r="I18" s="42">
        <v>5278790.79</v>
      </c>
      <c r="J18" s="39">
        <f t="shared" si="1"/>
        <v>0</v>
      </c>
      <c r="K18" s="41">
        <f t="shared" si="3"/>
        <v>1759596.93</v>
      </c>
      <c r="L18" s="40"/>
      <c r="M18" s="39">
        <f t="shared" si="4"/>
        <v>0</v>
      </c>
      <c r="N18" s="57">
        <f t="shared" si="2"/>
        <v>1</v>
      </c>
      <c r="O18" s="57">
        <v>1</v>
      </c>
      <c r="P18" s="38">
        <v>-3199791.16</v>
      </c>
      <c r="Q18" s="36">
        <v>1</v>
      </c>
      <c r="R18" s="37" t="s">
        <v>26</v>
      </c>
      <c r="U18" s="65">
        <v>1938520.0766666669</v>
      </c>
      <c r="V18" s="68">
        <f t="shared" si="5"/>
        <v>5917154.2699999996</v>
      </c>
      <c r="W18" s="68">
        <f t="shared" si="6"/>
        <v>5278790.79</v>
      </c>
      <c r="X18" s="65">
        <f t="shared" si="7"/>
        <v>-3199791.16</v>
      </c>
    </row>
    <row r="19" spans="1:24" s="36" customFormat="1" ht="35.1" customHeight="1" thickBot="1">
      <c r="A19" s="36">
        <v>7</v>
      </c>
      <c r="B19" s="46">
        <v>15</v>
      </c>
      <c r="C19" s="48" t="s">
        <v>25</v>
      </c>
      <c r="D19" s="43">
        <v>1.21</v>
      </c>
      <c r="E19" s="49">
        <v>1.05</v>
      </c>
      <c r="F19" s="49">
        <v>0.74</v>
      </c>
      <c r="G19" s="44">
        <f t="shared" si="0"/>
        <v>2</v>
      </c>
      <c r="H19" s="47">
        <v>2646322.29</v>
      </c>
      <c r="I19" s="42">
        <v>1989123.44</v>
      </c>
      <c r="J19" s="39">
        <f t="shared" si="1"/>
        <v>0</v>
      </c>
      <c r="K19" s="41">
        <f t="shared" si="3"/>
        <v>663041.14666666661</v>
      </c>
      <c r="L19" s="40"/>
      <c r="M19" s="39">
        <f t="shared" si="4"/>
        <v>0</v>
      </c>
      <c r="N19" s="57">
        <f t="shared" si="2"/>
        <v>2</v>
      </c>
      <c r="O19" s="57">
        <v>1</v>
      </c>
      <c r="P19" s="38">
        <v>-3171424.27</v>
      </c>
      <c r="Q19" s="36">
        <v>2</v>
      </c>
      <c r="R19" s="37" t="s">
        <v>24</v>
      </c>
      <c r="U19" s="65">
        <v>656347.48</v>
      </c>
      <c r="V19" s="68">
        <f t="shared" si="5"/>
        <v>2646322.29</v>
      </c>
      <c r="W19" s="68">
        <f t="shared" si="6"/>
        <v>1989123.44</v>
      </c>
      <c r="X19" s="65">
        <f t="shared" si="7"/>
        <v>-3171424.27</v>
      </c>
    </row>
    <row r="20" spans="1:24" s="36" customFormat="1" ht="35.1" customHeight="1" thickBot="1">
      <c r="A20" s="36">
        <v>12</v>
      </c>
      <c r="B20" s="46">
        <v>16</v>
      </c>
      <c r="C20" s="45" t="s">
        <v>23</v>
      </c>
      <c r="D20" s="43">
        <v>1.08</v>
      </c>
      <c r="E20" s="49">
        <v>0.98</v>
      </c>
      <c r="F20" s="43">
        <v>0.73</v>
      </c>
      <c r="G20" s="44">
        <f t="shared" si="0"/>
        <v>3</v>
      </c>
      <c r="H20" s="47">
        <v>837282.77</v>
      </c>
      <c r="I20" s="42">
        <v>237467.16</v>
      </c>
      <c r="J20" s="39">
        <f t="shared" si="1"/>
        <v>0</v>
      </c>
      <c r="K20" s="41">
        <f t="shared" si="3"/>
        <v>79155.72</v>
      </c>
      <c r="L20" s="40"/>
      <c r="M20" s="39">
        <f t="shared" si="4"/>
        <v>0</v>
      </c>
      <c r="N20" s="57">
        <f t="shared" si="2"/>
        <v>3</v>
      </c>
      <c r="O20" s="57">
        <v>2</v>
      </c>
      <c r="P20" s="38">
        <v>-2957208.25</v>
      </c>
      <c r="Q20" s="36">
        <v>3</v>
      </c>
      <c r="R20" s="37" t="s">
        <v>22</v>
      </c>
      <c r="U20" s="65">
        <v>79155.72</v>
      </c>
      <c r="V20" s="68">
        <f t="shared" si="5"/>
        <v>837282.77</v>
      </c>
      <c r="W20" s="68">
        <f t="shared" si="6"/>
        <v>237467.16</v>
      </c>
      <c r="X20" s="65">
        <f t="shared" si="7"/>
        <v>-2957208.25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733211717.21999979</v>
      </c>
      <c r="W21" s="67">
        <f>SUM(I5:I20)</f>
        <v>184818973.96999997</v>
      </c>
      <c r="X21" s="66">
        <f>SUM(P5:P20)</f>
        <v>259407273.86000001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64"/>
      <c r="N27" s="64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5:P20">
    <cfRule type="cellIs" dxfId="39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5" zoomScaleNormal="85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M12" sqref="M12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134" t="s">
        <v>81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82</v>
      </c>
    </row>
    <row r="2" spans="1:24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83</v>
      </c>
      <c r="O2" s="161" t="s">
        <v>84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49">
        <v>3.41</v>
      </c>
      <c r="E5" s="49">
        <v>3.24</v>
      </c>
      <c r="F5" s="49">
        <v>2.29</v>
      </c>
      <c r="G5" s="39">
        <f t="shared" ref="G5:G20" si="0">(IF(D5&lt;1.5,1,0))+(IF(E5&lt;1,1,0))+(IF(F5&lt;0.8,1,0))</f>
        <v>0</v>
      </c>
      <c r="H5" s="47">
        <v>531910210.75</v>
      </c>
      <c r="I5" s="42">
        <v>68259870.969999999</v>
      </c>
      <c r="J5" s="39">
        <f t="shared" ref="J5:J20" si="1">IF(I5&lt;0,1,0)+IF(H5&lt;0,1,0)</f>
        <v>0</v>
      </c>
      <c r="K5" s="41">
        <f>SUM(I5/4)</f>
        <v>17064967.7425</v>
      </c>
      <c r="L5" s="40"/>
      <c r="M5" s="39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7">
        <f t="shared" ref="N5:N20" si="2">SUM(G5+J5+M5)</f>
        <v>0</v>
      </c>
      <c r="O5" s="57">
        <v>0</v>
      </c>
      <c r="P5" s="51">
        <v>286823909.82999998</v>
      </c>
      <c r="R5" s="37" t="s">
        <v>52</v>
      </c>
      <c r="U5" s="65">
        <v>33012199.886666667</v>
      </c>
      <c r="V5" s="68">
        <f>SUM(H5)</f>
        <v>531910210.75</v>
      </c>
      <c r="W5" s="68">
        <f>SUM(I5)</f>
        <v>68259870.969999999</v>
      </c>
      <c r="X5" s="65">
        <f>SUM(P5)</f>
        <v>286823909.82999998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43">
        <v>1.01</v>
      </c>
      <c r="E6" s="43">
        <v>0.87</v>
      </c>
      <c r="F6" s="43">
        <v>0.4</v>
      </c>
      <c r="G6" s="44">
        <f t="shared" si="0"/>
        <v>3</v>
      </c>
      <c r="H6" s="47">
        <v>1206297.08</v>
      </c>
      <c r="I6" s="42">
        <v>18899191.170000002</v>
      </c>
      <c r="J6" s="39">
        <f t="shared" si="1"/>
        <v>0</v>
      </c>
      <c r="K6" s="41">
        <f t="shared" ref="K6:K20" si="3">SUM(I6/4)</f>
        <v>4724797.7925000004</v>
      </c>
      <c r="L6" s="40"/>
      <c r="M6" s="39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57">
        <f t="shared" si="2"/>
        <v>3</v>
      </c>
      <c r="O6" s="57">
        <v>3</v>
      </c>
      <c r="P6" s="38">
        <v>-70760956.349999994</v>
      </c>
      <c r="R6" s="37" t="s">
        <v>50</v>
      </c>
      <c r="U6" s="65">
        <v>4984296.9133333331</v>
      </c>
      <c r="V6" s="68">
        <f t="shared" ref="V6:V20" si="5">SUM(H6)</f>
        <v>1206297.08</v>
      </c>
      <c r="W6" s="68">
        <f t="shared" ref="W6:W20" si="6">SUM(I6)</f>
        <v>18899191.170000002</v>
      </c>
      <c r="X6" s="65">
        <f t="shared" ref="X6:X20" si="7">SUM(P6)</f>
        <v>-70760956.349999994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43">
        <v>1.18</v>
      </c>
      <c r="E7" s="49">
        <v>1.06</v>
      </c>
      <c r="F7" s="49">
        <v>0.87</v>
      </c>
      <c r="G7" s="44">
        <f t="shared" si="0"/>
        <v>1</v>
      </c>
      <c r="H7" s="47">
        <v>5898386.4500000002</v>
      </c>
      <c r="I7" s="42">
        <v>11967248.74</v>
      </c>
      <c r="J7" s="39">
        <f t="shared" si="1"/>
        <v>0</v>
      </c>
      <c r="K7" s="41">
        <f t="shared" si="3"/>
        <v>2991812.1850000001</v>
      </c>
      <c r="L7" s="40"/>
      <c r="M7" s="39">
        <f t="shared" si="4"/>
        <v>0</v>
      </c>
      <c r="N7" s="57">
        <f t="shared" si="2"/>
        <v>1</v>
      </c>
      <c r="O7" s="57">
        <v>3</v>
      </c>
      <c r="P7" s="38">
        <v>-3719833.44</v>
      </c>
      <c r="R7" s="37" t="s">
        <v>48</v>
      </c>
      <c r="U7" s="65">
        <v>2713175.5533333332</v>
      </c>
      <c r="V7" s="68">
        <f t="shared" si="5"/>
        <v>5898386.4500000002</v>
      </c>
      <c r="W7" s="68">
        <f t="shared" si="6"/>
        <v>11967248.74</v>
      </c>
      <c r="X7" s="65">
        <f t="shared" si="7"/>
        <v>-3719833.44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49">
        <v>1.68</v>
      </c>
      <c r="E8" s="49">
        <v>1.52</v>
      </c>
      <c r="F8" s="49">
        <v>1.04</v>
      </c>
      <c r="G8" s="39">
        <f t="shared" si="0"/>
        <v>0</v>
      </c>
      <c r="H8" s="47">
        <v>12981765.48</v>
      </c>
      <c r="I8" s="42">
        <v>12295319.130000001</v>
      </c>
      <c r="J8" s="39">
        <f t="shared" si="1"/>
        <v>0</v>
      </c>
      <c r="K8" s="41">
        <f t="shared" si="3"/>
        <v>3073829.7825000002</v>
      </c>
      <c r="L8" s="40"/>
      <c r="M8" s="39">
        <f t="shared" si="4"/>
        <v>0</v>
      </c>
      <c r="N8" s="57">
        <f t="shared" si="2"/>
        <v>0</v>
      </c>
      <c r="O8" s="57">
        <v>0</v>
      </c>
      <c r="P8" s="38">
        <v>727731.89</v>
      </c>
      <c r="R8" s="37" t="s">
        <v>46</v>
      </c>
      <c r="U8" s="65">
        <v>1844858.11</v>
      </c>
      <c r="V8" s="68">
        <f t="shared" si="5"/>
        <v>12981765.48</v>
      </c>
      <c r="W8" s="68">
        <f t="shared" si="6"/>
        <v>12295319.130000001</v>
      </c>
      <c r="X8" s="65">
        <f t="shared" si="7"/>
        <v>727731.89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50">
        <v>3.19</v>
      </c>
      <c r="E9" s="49">
        <v>2.95</v>
      </c>
      <c r="F9" s="49">
        <v>2.44</v>
      </c>
      <c r="G9" s="39">
        <f t="shared" si="0"/>
        <v>0</v>
      </c>
      <c r="H9" s="47">
        <v>29177650.539999999</v>
      </c>
      <c r="I9" s="42">
        <v>10232973.5</v>
      </c>
      <c r="J9" s="39">
        <f t="shared" si="1"/>
        <v>0</v>
      </c>
      <c r="K9" s="41">
        <f t="shared" si="3"/>
        <v>2558243.375</v>
      </c>
      <c r="L9" s="40"/>
      <c r="M9" s="39">
        <f t="shared" si="4"/>
        <v>0</v>
      </c>
      <c r="N9" s="57">
        <f t="shared" si="2"/>
        <v>0</v>
      </c>
      <c r="O9" s="57">
        <v>0</v>
      </c>
      <c r="P9" s="38">
        <v>19082731.59</v>
      </c>
      <c r="R9" s="37" t="s">
        <v>44</v>
      </c>
      <c r="U9" s="65">
        <v>2272784.0766666667</v>
      </c>
      <c r="V9" s="68">
        <f t="shared" si="5"/>
        <v>29177650.539999999</v>
      </c>
      <c r="W9" s="68">
        <f t="shared" si="6"/>
        <v>10232973.5</v>
      </c>
      <c r="X9" s="65">
        <f t="shared" si="7"/>
        <v>19082731.59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43">
        <v>1.18</v>
      </c>
      <c r="E10" s="49">
        <v>1.02</v>
      </c>
      <c r="F10" s="49">
        <v>0.86</v>
      </c>
      <c r="G10" s="44">
        <f t="shared" si="0"/>
        <v>1</v>
      </c>
      <c r="H10" s="47">
        <v>3290557.24</v>
      </c>
      <c r="I10" s="42">
        <v>374335</v>
      </c>
      <c r="J10" s="39">
        <f t="shared" si="1"/>
        <v>0</v>
      </c>
      <c r="K10" s="41">
        <f t="shared" si="3"/>
        <v>93583.75</v>
      </c>
      <c r="L10" s="40"/>
      <c r="M10" s="39">
        <f t="shared" si="4"/>
        <v>0</v>
      </c>
      <c r="N10" s="57">
        <f t="shared" si="2"/>
        <v>1</v>
      </c>
      <c r="O10" s="57">
        <v>1</v>
      </c>
      <c r="P10" s="38">
        <v>-2630698.65</v>
      </c>
      <c r="R10" s="37" t="s">
        <v>42</v>
      </c>
      <c r="U10" s="65">
        <v>590595.51666666672</v>
      </c>
      <c r="V10" s="68">
        <f t="shared" si="5"/>
        <v>3290557.24</v>
      </c>
      <c r="W10" s="68">
        <f t="shared" si="6"/>
        <v>374335</v>
      </c>
      <c r="X10" s="65">
        <f t="shared" si="7"/>
        <v>-2630698.65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49">
        <v>2.36</v>
      </c>
      <c r="E11" s="49">
        <v>2.15</v>
      </c>
      <c r="F11" s="49">
        <v>1.38</v>
      </c>
      <c r="G11" s="39">
        <f t="shared" si="0"/>
        <v>0</v>
      </c>
      <c r="H11" s="47">
        <v>63164629.310000002</v>
      </c>
      <c r="I11" s="58">
        <v>15424259.890000001</v>
      </c>
      <c r="J11" s="39">
        <f t="shared" si="1"/>
        <v>0</v>
      </c>
      <c r="K11" s="41">
        <f t="shared" si="3"/>
        <v>3856064.9725000001</v>
      </c>
      <c r="L11" s="40"/>
      <c r="M11" s="39">
        <f t="shared" si="4"/>
        <v>0</v>
      </c>
      <c r="N11" s="57">
        <f t="shared" si="2"/>
        <v>0</v>
      </c>
      <c r="O11" s="57">
        <v>0</v>
      </c>
      <c r="P11" s="38">
        <v>17817577.140000001</v>
      </c>
      <c r="R11" s="37" t="s">
        <v>40</v>
      </c>
      <c r="U11" s="65">
        <v>3029723.53</v>
      </c>
      <c r="V11" s="68">
        <f t="shared" si="5"/>
        <v>63164629.310000002</v>
      </c>
      <c r="W11" s="68">
        <f t="shared" si="6"/>
        <v>15424259.890000001</v>
      </c>
      <c r="X11" s="65">
        <f t="shared" si="7"/>
        <v>17817577.140000001</v>
      </c>
    </row>
    <row r="12" spans="1:24" s="36" customFormat="1" ht="35.1" customHeight="1" thickBot="1">
      <c r="A12" s="36">
        <v>4</v>
      </c>
      <c r="B12" s="46">
        <v>8</v>
      </c>
      <c r="C12" s="48" t="s">
        <v>39</v>
      </c>
      <c r="D12" s="43">
        <v>1.23</v>
      </c>
      <c r="E12" s="49">
        <v>1.1200000000000001</v>
      </c>
      <c r="F12" s="43">
        <v>0.72</v>
      </c>
      <c r="G12" s="44">
        <f t="shared" si="0"/>
        <v>2</v>
      </c>
      <c r="H12" s="47">
        <v>7325296.0599999996</v>
      </c>
      <c r="I12" s="42">
        <v>8513667.9700000007</v>
      </c>
      <c r="J12" s="39">
        <f t="shared" si="1"/>
        <v>0</v>
      </c>
      <c r="K12" s="41">
        <f t="shared" si="3"/>
        <v>2128416.9925000002</v>
      </c>
      <c r="L12" s="40"/>
      <c r="M12" s="39">
        <f t="shared" si="4"/>
        <v>0</v>
      </c>
      <c r="N12" s="57">
        <f t="shared" si="2"/>
        <v>2</v>
      </c>
      <c r="O12" s="57">
        <v>2</v>
      </c>
      <c r="P12" s="38">
        <v>-8894236.2899999991</v>
      </c>
      <c r="R12" s="37" t="s">
        <v>38</v>
      </c>
      <c r="U12" s="65">
        <v>2517570.7399999998</v>
      </c>
      <c r="V12" s="68">
        <f t="shared" si="5"/>
        <v>7325296.0599999996</v>
      </c>
      <c r="W12" s="68">
        <f t="shared" si="6"/>
        <v>8513667.9700000007</v>
      </c>
      <c r="X12" s="65">
        <f t="shared" si="7"/>
        <v>-8894236.2899999991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43">
        <v>1.49</v>
      </c>
      <c r="E13" s="49">
        <v>1.4</v>
      </c>
      <c r="F13" s="49">
        <v>1.22</v>
      </c>
      <c r="G13" s="44">
        <f t="shared" si="0"/>
        <v>1</v>
      </c>
      <c r="H13" s="47">
        <v>11831872.65</v>
      </c>
      <c r="I13" s="42">
        <v>11923000.93</v>
      </c>
      <c r="J13" s="39">
        <f t="shared" si="1"/>
        <v>0</v>
      </c>
      <c r="K13" s="41">
        <f t="shared" si="3"/>
        <v>2980750.2324999999</v>
      </c>
      <c r="L13" s="40"/>
      <c r="M13" s="39">
        <f t="shared" si="4"/>
        <v>0</v>
      </c>
      <c r="N13" s="57">
        <f t="shared" si="2"/>
        <v>1</v>
      </c>
      <c r="O13" s="57">
        <v>1</v>
      </c>
      <c r="P13" s="38">
        <v>5317956.42</v>
      </c>
      <c r="R13" s="37" t="s">
        <v>36</v>
      </c>
      <c r="U13" s="65">
        <v>2262944.5966666667</v>
      </c>
      <c r="V13" s="68">
        <f t="shared" si="5"/>
        <v>11831872.65</v>
      </c>
      <c r="W13" s="68">
        <f t="shared" si="6"/>
        <v>11923000.93</v>
      </c>
      <c r="X13" s="65">
        <f t="shared" si="7"/>
        <v>5317956.42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49">
        <v>2</v>
      </c>
      <c r="E14" s="49">
        <v>1.82</v>
      </c>
      <c r="F14" s="49">
        <v>1.29</v>
      </c>
      <c r="G14" s="39">
        <f t="shared" si="0"/>
        <v>0</v>
      </c>
      <c r="H14" s="47">
        <v>12793928.460000001</v>
      </c>
      <c r="I14" s="42">
        <v>10985890.15</v>
      </c>
      <c r="J14" s="39">
        <f t="shared" si="1"/>
        <v>0</v>
      </c>
      <c r="K14" s="41">
        <f t="shared" si="3"/>
        <v>2746472.5375000001</v>
      </c>
      <c r="L14" s="40"/>
      <c r="M14" s="39">
        <f t="shared" si="4"/>
        <v>0</v>
      </c>
      <c r="N14" s="57">
        <f t="shared" si="2"/>
        <v>0</v>
      </c>
      <c r="O14" s="57">
        <v>0</v>
      </c>
      <c r="P14" s="38">
        <v>3649380.18</v>
      </c>
      <c r="R14" s="37" t="s">
        <v>34</v>
      </c>
      <c r="U14" s="65">
        <v>2667994.1533333333</v>
      </c>
      <c r="V14" s="68">
        <f t="shared" si="5"/>
        <v>12793928.460000001</v>
      </c>
      <c r="W14" s="68">
        <f t="shared" si="6"/>
        <v>10985890.15</v>
      </c>
      <c r="X14" s="65">
        <f t="shared" si="7"/>
        <v>3649380.18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49">
        <v>1.83</v>
      </c>
      <c r="E15" s="49">
        <v>1.62</v>
      </c>
      <c r="F15" s="49">
        <v>1.34</v>
      </c>
      <c r="G15" s="39">
        <f t="shared" si="0"/>
        <v>0</v>
      </c>
      <c r="H15" s="47">
        <v>13092001.52</v>
      </c>
      <c r="I15" s="42">
        <v>9815627.4600000009</v>
      </c>
      <c r="J15" s="39">
        <f t="shared" si="1"/>
        <v>0</v>
      </c>
      <c r="K15" s="41">
        <f t="shared" si="3"/>
        <v>2453906.8650000002</v>
      </c>
      <c r="L15" s="40"/>
      <c r="M15" s="39">
        <f t="shared" si="4"/>
        <v>0</v>
      </c>
      <c r="N15" s="57">
        <f t="shared" si="2"/>
        <v>0</v>
      </c>
      <c r="O15" s="57">
        <v>0</v>
      </c>
      <c r="P15" s="38">
        <v>5383008.8499999996</v>
      </c>
      <c r="R15" s="37" t="s">
        <v>32</v>
      </c>
      <c r="U15" s="65">
        <v>1401543.4466666665</v>
      </c>
      <c r="V15" s="68">
        <f t="shared" si="5"/>
        <v>13092001.52</v>
      </c>
      <c r="W15" s="68">
        <f t="shared" si="6"/>
        <v>9815627.4600000009</v>
      </c>
      <c r="X15" s="65">
        <f t="shared" si="7"/>
        <v>5383008.8499999996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49">
        <v>2.98</v>
      </c>
      <c r="E16" s="49">
        <v>2.67</v>
      </c>
      <c r="F16" s="49">
        <v>2.29</v>
      </c>
      <c r="G16" s="39">
        <f t="shared" si="0"/>
        <v>0</v>
      </c>
      <c r="H16" s="47">
        <v>60192455.810000002</v>
      </c>
      <c r="I16" s="42">
        <v>19293585.289999999</v>
      </c>
      <c r="J16" s="39">
        <f t="shared" si="1"/>
        <v>0</v>
      </c>
      <c r="K16" s="41">
        <f t="shared" si="3"/>
        <v>4823396.3224999998</v>
      </c>
      <c r="L16" s="40"/>
      <c r="M16" s="39">
        <f t="shared" si="4"/>
        <v>0</v>
      </c>
      <c r="N16" s="57">
        <f t="shared" si="2"/>
        <v>0</v>
      </c>
      <c r="O16" s="57">
        <v>0</v>
      </c>
      <c r="P16" s="38">
        <v>39149241.210000001</v>
      </c>
      <c r="R16" s="37" t="s">
        <v>30</v>
      </c>
      <c r="U16" s="65">
        <v>1532077.28</v>
      </c>
      <c r="V16" s="68">
        <f t="shared" si="5"/>
        <v>60192455.810000002</v>
      </c>
      <c r="W16" s="68">
        <f t="shared" si="6"/>
        <v>19293585.289999999</v>
      </c>
      <c r="X16" s="65">
        <f t="shared" si="7"/>
        <v>39149241.210000001</v>
      </c>
    </row>
    <row r="17" spans="1:24" s="36" customFormat="1" ht="35.1" customHeight="1" thickBot="1">
      <c r="A17" s="36">
        <v>6</v>
      </c>
      <c r="B17" s="46">
        <v>13</v>
      </c>
      <c r="C17" s="48" t="s">
        <v>29</v>
      </c>
      <c r="D17" s="43">
        <v>1.2</v>
      </c>
      <c r="E17" s="49">
        <v>1.03</v>
      </c>
      <c r="F17" s="43">
        <v>0.73</v>
      </c>
      <c r="G17" s="44">
        <f t="shared" si="0"/>
        <v>2</v>
      </c>
      <c r="H17" s="47">
        <v>1988288.56</v>
      </c>
      <c r="I17" s="42">
        <v>4942497.05</v>
      </c>
      <c r="J17" s="39">
        <f t="shared" si="1"/>
        <v>0</v>
      </c>
      <c r="K17" s="41">
        <f t="shared" si="3"/>
        <v>1235624.2625</v>
      </c>
      <c r="L17" s="40"/>
      <c r="M17" s="39">
        <f t="shared" si="4"/>
        <v>0</v>
      </c>
      <c r="N17" s="57">
        <f t="shared" si="2"/>
        <v>2</v>
      </c>
      <c r="O17" s="57">
        <v>3</v>
      </c>
      <c r="P17" s="38">
        <v>-2617588.2599999998</v>
      </c>
      <c r="R17" s="37" t="s">
        <v>28</v>
      </c>
      <c r="U17" s="65">
        <v>1005117.5800000001</v>
      </c>
      <c r="V17" s="68">
        <f t="shared" si="5"/>
        <v>1988288.56</v>
      </c>
      <c r="W17" s="68">
        <f t="shared" si="6"/>
        <v>4942497.05</v>
      </c>
      <c r="X17" s="65">
        <f t="shared" si="7"/>
        <v>-2617588.2599999998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43">
        <v>1.48</v>
      </c>
      <c r="E18" s="49">
        <v>1.38</v>
      </c>
      <c r="F18" s="49">
        <v>1.08</v>
      </c>
      <c r="G18" s="44">
        <f t="shared" si="0"/>
        <v>1</v>
      </c>
      <c r="H18" s="47">
        <v>11301721.25</v>
      </c>
      <c r="I18" s="42">
        <v>10427544.710000001</v>
      </c>
      <c r="J18" s="39">
        <f t="shared" si="1"/>
        <v>0</v>
      </c>
      <c r="K18" s="41">
        <f t="shared" si="3"/>
        <v>2606886.1775000002</v>
      </c>
      <c r="L18" s="40"/>
      <c r="M18" s="39">
        <f t="shared" si="4"/>
        <v>0</v>
      </c>
      <c r="N18" s="57">
        <f t="shared" si="2"/>
        <v>1</v>
      </c>
      <c r="O18" s="57">
        <v>1</v>
      </c>
      <c r="P18" s="38">
        <v>1934318.67</v>
      </c>
      <c r="R18" s="37" t="s">
        <v>26</v>
      </c>
      <c r="U18" s="65">
        <v>1938520.0766666669</v>
      </c>
      <c r="V18" s="68">
        <f t="shared" si="5"/>
        <v>11301721.25</v>
      </c>
      <c r="W18" s="68">
        <f t="shared" si="6"/>
        <v>10427544.710000001</v>
      </c>
      <c r="X18" s="65">
        <f t="shared" si="7"/>
        <v>1934318.67</v>
      </c>
    </row>
    <row r="19" spans="1:24" s="36" customFormat="1" ht="35.1" customHeight="1" thickBot="1">
      <c r="A19" s="36">
        <v>7</v>
      </c>
      <c r="B19" s="46">
        <v>15</v>
      </c>
      <c r="C19" s="48" t="s">
        <v>25</v>
      </c>
      <c r="D19" s="43">
        <v>1.1499999999999999</v>
      </c>
      <c r="E19" s="49">
        <v>1</v>
      </c>
      <c r="F19" s="49">
        <v>0.78</v>
      </c>
      <c r="G19" s="44">
        <f t="shared" si="0"/>
        <v>2</v>
      </c>
      <c r="H19" s="47">
        <v>2167451.4900000002</v>
      </c>
      <c r="I19" s="42">
        <v>1070358.97</v>
      </c>
      <c r="J19" s="39">
        <f t="shared" si="1"/>
        <v>0</v>
      </c>
      <c r="K19" s="41">
        <f t="shared" si="3"/>
        <v>267589.74249999999</v>
      </c>
      <c r="L19" s="40"/>
      <c r="M19" s="39">
        <f t="shared" si="4"/>
        <v>0</v>
      </c>
      <c r="N19" s="57">
        <f t="shared" si="2"/>
        <v>2</v>
      </c>
      <c r="O19" s="57">
        <v>2</v>
      </c>
      <c r="P19" s="38">
        <v>-3226811.05</v>
      </c>
      <c r="R19" s="37" t="s">
        <v>24</v>
      </c>
      <c r="U19" s="65">
        <v>656347.48</v>
      </c>
      <c r="V19" s="68">
        <f t="shared" si="5"/>
        <v>2167451.4900000002</v>
      </c>
      <c r="W19" s="68">
        <f t="shared" si="6"/>
        <v>1070358.97</v>
      </c>
      <c r="X19" s="65">
        <f t="shared" si="7"/>
        <v>-3226811.05</v>
      </c>
    </row>
    <row r="20" spans="1:24" s="36" customFormat="1" ht="35.1" customHeight="1" thickBot="1">
      <c r="A20" s="36">
        <v>12</v>
      </c>
      <c r="B20" s="46">
        <v>16</v>
      </c>
      <c r="C20" s="45" t="s">
        <v>23</v>
      </c>
      <c r="D20" s="43">
        <v>1.08</v>
      </c>
      <c r="E20" s="49">
        <v>0.98</v>
      </c>
      <c r="F20" s="43">
        <v>0.72</v>
      </c>
      <c r="G20" s="44">
        <f t="shared" si="0"/>
        <v>3</v>
      </c>
      <c r="H20" s="47">
        <v>900661.17</v>
      </c>
      <c r="I20" s="42">
        <v>219348.56</v>
      </c>
      <c r="J20" s="39">
        <f t="shared" si="1"/>
        <v>0</v>
      </c>
      <c r="K20" s="41">
        <f t="shared" si="3"/>
        <v>54837.14</v>
      </c>
      <c r="L20" s="40"/>
      <c r="M20" s="39">
        <f t="shared" si="4"/>
        <v>0</v>
      </c>
      <c r="N20" s="57">
        <f t="shared" si="2"/>
        <v>3</v>
      </c>
      <c r="O20" s="57">
        <v>3</v>
      </c>
      <c r="P20" s="38">
        <v>-3089641.99</v>
      </c>
      <c r="R20" s="37" t="s">
        <v>22</v>
      </c>
      <c r="U20" s="65">
        <v>79155.72</v>
      </c>
      <c r="V20" s="68">
        <f t="shared" si="5"/>
        <v>900661.17</v>
      </c>
      <c r="W20" s="68">
        <f t="shared" si="6"/>
        <v>219348.56</v>
      </c>
      <c r="X20" s="65">
        <f t="shared" si="7"/>
        <v>-3089641.99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769223173.81999981</v>
      </c>
      <c r="W21" s="67">
        <f>SUM(I5:I20)</f>
        <v>214644719.49000001</v>
      </c>
      <c r="X21" s="66">
        <f>SUM(P5:P20)</f>
        <v>284946089.75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69"/>
      <c r="N27" s="69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5:P20">
    <cfRule type="cellIs" dxfId="38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9" sqref="K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134" t="s">
        <v>85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86</v>
      </c>
    </row>
    <row r="2" spans="1:24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87</v>
      </c>
      <c r="O2" s="161" t="s">
        <v>88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49">
        <v>3.63</v>
      </c>
      <c r="E5" s="49">
        <v>3.44</v>
      </c>
      <c r="F5" s="49">
        <v>2.33</v>
      </c>
      <c r="G5" s="39">
        <f t="shared" ref="G5:G20" si="0">(IF(D5&lt;1.5,1,0))+(IF(E5&lt;1,1,0))+(IF(F5&lt;0.8,1,0))</f>
        <v>0</v>
      </c>
      <c r="H5" s="47">
        <v>535107034.33999997</v>
      </c>
      <c r="I5" s="42">
        <v>72591114.219999999</v>
      </c>
      <c r="J5" s="39">
        <f t="shared" ref="J5:J20" si="1">IF(I5&lt;0,1,0)+IF(H5&lt;0,1,0)</f>
        <v>0</v>
      </c>
      <c r="K5" s="41">
        <f t="shared" ref="K5:K19" si="2">SUM(I5/5)</f>
        <v>14518222.844000001</v>
      </c>
      <c r="L5" s="40"/>
      <c r="M5" s="39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57">
        <f t="shared" ref="N5:N20" si="3">SUM(G5+J5+M5)</f>
        <v>0</v>
      </c>
      <c r="O5" s="57">
        <v>0</v>
      </c>
      <c r="P5" s="51">
        <v>280743719.63999999</v>
      </c>
      <c r="Q5" s="36">
        <v>0</v>
      </c>
      <c r="R5" s="37" t="s">
        <v>52</v>
      </c>
      <c r="U5" s="65">
        <v>33012199.886666667</v>
      </c>
      <c r="V5" s="68">
        <f>SUM(H5)</f>
        <v>535107034.33999997</v>
      </c>
      <c r="W5" s="68">
        <f>SUM(I5)</f>
        <v>72591114.219999999</v>
      </c>
      <c r="X5" s="65">
        <f>SUM(P5)</f>
        <v>280743719.63999999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43">
        <v>0.98</v>
      </c>
      <c r="E6" s="43">
        <v>0.87</v>
      </c>
      <c r="F6" s="43">
        <v>0.45</v>
      </c>
      <c r="G6" s="44">
        <f t="shared" si="0"/>
        <v>3</v>
      </c>
      <c r="H6" s="71">
        <v>-2638516.62</v>
      </c>
      <c r="I6" s="42">
        <v>17820566.91</v>
      </c>
      <c r="J6" s="39">
        <f t="shared" si="1"/>
        <v>1</v>
      </c>
      <c r="K6" s="41">
        <f t="shared" si="2"/>
        <v>3564113.3820000002</v>
      </c>
      <c r="L6" s="40"/>
      <c r="M6" s="39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57">
        <f t="shared" si="3"/>
        <v>4</v>
      </c>
      <c r="O6" s="57">
        <v>3</v>
      </c>
      <c r="P6" s="38">
        <v>-66586989.270000003</v>
      </c>
      <c r="Q6" s="36">
        <v>4</v>
      </c>
      <c r="R6" s="37" t="s">
        <v>50</v>
      </c>
      <c r="U6" s="65">
        <v>4984296.9133333331</v>
      </c>
      <c r="V6" s="68">
        <f t="shared" ref="V6:V20" si="5">SUM(H6)</f>
        <v>-2638516.62</v>
      </c>
      <c r="W6" s="68">
        <f t="shared" ref="W6:W20" si="6">SUM(I6)</f>
        <v>17820566.91</v>
      </c>
      <c r="X6" s="65">
        <f t="shared" ref="X6:X20" si="7">SUM(P6)</f>
        <v>-66586989.270000003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43">
        <v>1.17</v>
      </c>
      <c r="E7" s="49">
        <v>1.06</v>
      </c>
      <c r="F7" s="49">
        <v>0.82</v>
      </c>
      <c r="G7" s="44">
        <f t="shared" si="0"/>
        <v>1</v>
      </c>
      <c r="H7" s="47">
        <v>5431876.7599999998</v>
      </c>
      <c r="I7" s="42">
        <v>11293075.49</v>
      </c>
      <c r="J7" s="39">
        <f t="shared" si="1"/>
        <v>0</v>
      </c>
      <c r="K7" s="41">
        <f t="shared" si="2"/>
        <v>2258615.0980000002</v>
      </c>
      <c r="L7" s="40"/>
      <c r="M7" s="39">
        <f t="shared" si="4"/>
        <v>0</v>
      </c>
      <c r="N7" s="57">
        <f t="shared" si="3"/>
        <v>1</v>
      </c>
      <c r="O7" s="57">
        <v>1</v>
      </c>
      <c r="P7" s="38">
        <v>-5280561.29</v>
      </c>
      <c r="Q7" s="36">
        <v>1</v>
      </c>
      <c r="R7" s="37" t="s">
        <v>48</v>
      </c>
      <c r="U7" s="65">
        <v>2713175.5533333332</v>
      </c>
      <c r="V7" s="68">
        <f t="shared" si="5"/>
        <v>5431876.7599999998</v>
      </c>
      <c r="W7" s="68">
        <f t="shared" si="6"/>
        <v>11293075.49</v>
      </c>
      <c r="X7" s="65">
        <f t="shared" si="7"/>
        <v>-5280561.29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49">
        <v>1.56</v>
      </c>
      <c r="E8" s="49">
        <v>1.41</v>
      </c>
      <c r="F8" s="49">
        <v>0.96</v>
      </c>
      <c r="G8" s="39">
        <f t="shared" si="0"/>
        <v>0</v>
      </c>
      <c r="H8" s="47">
        <v>11784231.289999999</v>
      </c>
      <c r="I8" s="42">
        <v>15546043.27</v>
      </c>
      <c r="J8" s="39">
        <f t="shared" si="1"/>
        <v>0</v>
      </c>
      <c r="K8" s="41">
        <f t="shared" si="2"/>
        <v>3109208.6540000001</v>
      </c>
      <c r="L8" s="40"/>
      <c r="M8" s="39">
        <f t="shared" si="4"/>
        <v>0</v>
      </c>
      <c r="N8" s="57">
        <f t="shared" si="3"/>
        <v>0</v>
      </c>
      <c r="O8" s="57">
        <v>0</v>
      </c>
      <c r="P8" s="38">
        <v>-1103403.8400000001</v>
      </c>
      <c r="Q8" s="36">
        <v>0</v>
      </c>
      <c r="R8" s="37" t="s">
        <v>46</v>
      </c>
      <c r="U8" s="65">
        <v>1844858.11</v>
      </c>
      <c r="V8" s="68">
        <f t="shared" si="5"/>
        <v>11784231.289999999</v>
      </c>
      <c r="W8" s="68">
        <f t="shared" si="6"/>
        <v>15546043.27</v>
      </c>
      <c r="X8" s="65">
        <f t="shared" si="7"/>
        <v>-1103403.8400000001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50">
        <v>2.5299999999999998</v>
      </c>
      <c r="E9" s="49">
        <v>2.31</v>
      </c>
      <c r="F9" s="49">
        <v>1.82</v>
      </c>
      <c r="G9" s="39">
        <f t="shared" si="0"/>
        <v>0</v>
      </c>
      <c r="H9" s="47">
        <v>21016636.530000001</v>
      </c>
      <c r="I9" s="42">
        <v>9699315.3800000008</v>
      </c>
      <c r="J9" s="39">
        <f t="shared" si="1"/>
        <v>0</v>
      </c>
      <c r="K9" s="41">
        <f t="shared" si="2"/>
        <v>1939863.0760000001</v>
      </c>
      <c r="L9" s="40"/>
      <c r="M9" s="39">
        <f t="shared" si="4"/>
        <v>0</v>
      </c>
      <c r="N9" s="57">
        <f t="shared" si="3"/>
        <v>0</v>
      </c>
      <c r="O9" s="57">
        <v>0</v>
      </c>
      <c r="P9" s="38">
        <v>11088298.32</v>
      </c>
      <c r="Q9" s="36">
        <v>0</v>
      </c>
      <c r="R9" s="37" t="s">
        <v>44</v>
      </c>
      <c r="U9" s="65">
        <v>2272784.0766666667</v>
      </c>
      <c r="V9" s="68">
        <f t="shared" si="5"/>
        <v>21016636.530000001</v>
      </c>
      <c r="W9" s="68">
        <f t="shared" si="6"/>
        <v>9699315.3800000008</v>
      </c>
      <c r="X9" s="65">
        <f t="shared" si="7"/>
        <v>11088298.32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43">
        <v>1.1499999999999999</v>
      </c>
      <c r="E10" s="49">
        <v>0.99</v>
      </c>
      <c r="F10" s="49">
        <v>0.79</v>
      </c>
      <c r="G10" s="44">
        <f t="shared" si="0"/>
        <v>3</v>
      </c>
      <c r="H10" s="47">
        <v>2769142.96</v>
      </c>
      <c r="I10" s="42">
        <v>-425700.88</v>
      </c>
      <c r="J10" s="39">
        <f t="shared" si="1"/>
        <v>1</v>
      </c>
      <c r="K10" s="41">
        <f t="shared" si="2"/>
        <v>-85140.176000000007</v>
      </c>
      <c r="L10" s="40"/>
      <c r="M10" s="39">
        <f t="shared" si="4"/>
        <v>0</v>
      </c>
      <c r="N10" s="57">
        <f t="shared" si="3"/>
        <v>4</v>
      </c>
      <c r="O10" s="57">
        <v>1</v>
      </c>
      <c r="P10" s="38">
        <v>-3899457.36</v>
      </c>
      <c r="Q10" s="36">
        <v>4</v>
      </c>
      <c r="R10" s="37" t="s">
        <v>42</v>
      </c>
      <c r="U10" s="65">
        <v>590595.51666666672</v>
      </c>
      <c r="V10" s="68">
        <f t="shared" si="5"/>
        <v>2769142.96</v>
      </c>
      <c r="W10" s="68">
        <f t="shared" si="6"/>
        <v>-425700.88</v>
      </c>
      <c r="X10" s="65">
        <f t="shared" si="7"/>
        <v>-3899457.36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49">
        <v>2.34</v>
      </c>
      <c r="E11" s="49">
        <v>2.16</v>
      </c>
      <c r="F11" s="49">
        <v>1.28</v>
      </c>
      <c r="G11" s="39">
        <f t="shared" si="0"/>
        <v>0</v>
      </c>
      <c r="H11" s="47">
        <v>59282344.350000001</v>
      </c>
      <c r="I11" s="58">
        <v>10117195.99</v>
      </c>
      <c r="J11" s="39">
        <f t="shared" si="1"/>
        <v>0</v>
      </c>
      <c r="K11" s="41">
        <f t="shared" si="2"/>
        <v>2023439.1980000001</v>
      </c>
      <c r="L11" s="40"/>
      <c r="M11" s="39">
        <f t="shared" si="4"/>
        <v>0</v>
      </c>
      <c r="N11" s="57">
        <f t="shared" si="3"/>
        <v>0</v>
      </c>
      <c r="O11" s="57">
        <v>0</v>
      </c>
      <c r="P11" s="38">
        <v>12418481.720000001</v>
      </c>
      <c r="Q11" s="36">
        <v>0</v>
      </c>
      <c r="R11" s="37" t="s">
        <v>40</v>
      </c>
      <c r="U11" s="65">
        <v>3029723.53</v>
      </c>
      <c r="V11" s="68">
        <f t="shared" si="5"/>
        <v>59282344.350000001</v>
      </c>
      <c r="W11" s="68">
        <f t="shared" si="6"/>
        <v>10117195.99</v>
      </c>
      <c r="X11" s="65">
        <f t="shared" si="7"/>
        <v>12418481.720000001</v>
      </c>
    </row>
    <row r="12" spans="1:24" s="36" customFormat="1" ht="35.1" customHeight="1" thickBot="1">
      <c r="A12" s="36">
        <v>4</v>
      </c>
      <c r="B12" s="46">
        <v>8</v>
      </c>
      <c r="C12" s="48" t="s">
        <v>39</v>
      </c>
      <c r="D12" s="43">
        <v>1.1299999999999999</v>
      </c>
      <c r="E12" s="49">
        <v>1.01</v>
      </c>
      <c r="F12" s="43">
        <v>0.68</v>
      </c>
      <c r="G12" s="44">
        <f t="shared" si="0"/>
        <v>2</v>
      </c>
      <c r="H12" s="47">
        <v>4098606.94</v>
      </c>
      <c r="I12" s="42">
        <v>5111755.07</v>
      </c>
      <c r="J12" s="39">
        <f t="shared" si="1"/>
        <v>0</v>
      </c>
      <c r="K12" s="41">
        <f t="shared" si="2"/>
        <v>1022351.0140000001</v>
      </c>
      <c r="L12" s="40"/>
      <c r="M12" s="39">
        <f t="shared" si="4"/>
        <v>0</v>
      </c>
      <c r="N12" s="57">
        <f t="shared" si="3"/>
        <v>2</v>
      </c>
      <c r="O12" s="57">
        <v>2</v>
      </c>
      <c r="P12" s="38">
        <v>-10038829.58</v>
      </c>
      <c r="Q12" s="36">
        <v>2</v>
      </c>
      <c r="R12" s="37" t="s">
        <v>38</v>
      </c>
      <c r="U12" s="65">
        <v>2517570.7399999998</v>
      </c>
      <c r="V12" s="68">
        <f t="shared" si="5"/>
        <v>4098606.94</v>
      </c>
      <c r="W12" s="68">
        <f t="shared" si="6"/>
        <v>5111755.07</v>
      </c>
      <c r="X12" s="65">
        <f t="shared" si="7"/>
        <v>-10038829.58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43">
        <v>1.41</v>
      </c>
      <c r="E13" s="49">
        <v>1.32</v>
      </c>
      <c r="F13" s="49">
        <v>1.1599999999999999</v>
      </c>
      <c r="G13" s="44">
        <f t="shared" si="0"/>
        <v>1</v>
      </c>
      <c r="H13" s="47">
        <v>10564334.619999999</v>
      </c>
      <c r="I13" s="42">
        <v>10225442.27</v>
      </c>
      <c r="J13" s="39">
        <f t="shared" si="1"/>
        <v>0</v>
      </c>
      <c r="K13" s="41">
        <f t="shared" si="2"/>
        <v>2045088.4539999999</v>
      </c>
      <c r="L13" s="40"/>
      <c r="M13" s="39">
        <f t="shared" si="4"/>
        <v>0</v>
      </c>
      <c r="N13" s="57">
        <f t="shared" si="3"/>
        <v>1</v>
      </c>
      <c r="O13" s="57">
        <v>1</v>
      </c>
      <c r="P13" s="38">
        <v>4148271</v>
      </c>
      <c r="Q13" s="36">
        <v>1</v>
      </c>
      <c r="R13" s="37" t="s">
        <v>36</v>
      </c>
      <c r="U13" s="65">
        <v>2262944.5966666667</v>
      </c>
      <c r="V13" s="68">
        <f t="shared" si="5"/>
        <v>10564334.619999999</v>
      </c>
      <c r="W13" s="68">
        <f t="shared" si="6"/>
        <v>10225442.27</v>
      </c>
      <c r="X13" s="65">
        <f t="shared" si="7"/>
        <v>4148271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49">
        <v>1.84</v>
      </c>
      <c r="E14" s="49">
        <v>1.66</v>
      </c>
      <c r="F14" s="49">
        <v>1.19</v>
      </c>
      <c r="G14" s="39">
        <f t="shared" si="0"/>
        <v>0</v>
      </c>
      <c r="H14" s="47">
        <v>11903499.470000001</v>
      </c>
      <c r="I14" s="42">
        <v>12241090.699999999</v>
      </c>
      <c r="J14" s="39">
        <f t="shared" si="1"/>
        <v>0</v>
      </c>
      <c r="K14" s="41">
        <f t="shared" si="2"/>
        <v>2448218.1399999997</v>
      </c>
      <c r="L14" s="40"/>
      <c r="M14" s="39">
        <f t="shared" si="4"/>
        <v>0</v>
      </c>
      <c r="N14" s="57">
        <f t="shared" si="3"/>
        <v>0</v>
      </c>
      <c r="O14" s="57">
        <v>0</v>
      </c>
      <c r="P14" s="38">
        <v>2694537.23</v>
      </c>
      <c r="Q14" s="36">
        <v>0</v>
      </c>
      <c r="R14" s="37" t="s">
        <v>34</v>
      </c>
      <c r="U14" s="65">
        <v>2667994.1533333333</v>
      </c>
      <c r="V14" s="68">
        <f t="shared" si="5"/>
        <v>11903499.470000001</v>
      </c>
      <c r="W14" s="68">
        <f t="shared" si="6"/>
        <v>12241090.699999999</v>
      </c>
      <c r="X14" s="65">
        <f t="shared" si="7"/>
        <v>2694537.23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49">
        <v>1.67</v>
      </c>
      <c r="E15" s="49">
        <v>1.47</v>
      </c>
      <c r="F15" s="49">
        <v>1.21</v>
      </c>
      <c r="G15" s="39">
        <f t="shared" si="0"/>
        <v>0</v>
      </c>
      <c r="H15" s="47">
        <v>10657255.58</v>
      </c>
      <c r="I15" s="42">
        <v>7023056.5999999996</v>
      </c>
      <c r="J15" s="39">
        <f t="shared" si="1"/>
        <v>0</v>
      </c>
      <c r="K15" s="41">
        <f t="shared" si="2"/>
        <v>1404611.3199999998</v>
      </c>
      <c r="L15" s="40"/>
      <c r="M15" s="39">
        <f t="shared" si="4"/>
        <v>0</v>
      </c>
      <c r="N15" s="57">
        <f t="shared" si="3"/>
        <v>0</v>
      </c>
      <c r="O15" s="57">
        <v>0</v>
      </c>
      <c r="P15" s="38">
        <v>3305203.43</v>
      </c>
      <c r="Q15" s="36">
        <v>0</v>
      </c>
      <c r="R15" s="37" t="s">
        <v>32</v>
      </c>
      <c r="U15" s="65">
        <v>1401543.4466666665</v>
      </c>
      <c r="V15" s="68">
        <f t="shared" si="5"/>
        <v>10657255.58</v>
      </c>
      <c r="W15" s="68">
        <f t="shared" si="6"/>
        <v>7023056.5999999996</v>
      </c>
      <c r="X15" s="65">
        <f t="shared" si="7"/>
        <v>3305203.43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49">
        <v>2.69</v>
      </c>
      <c r="E16" s="49">
        <v>2.4</v>
      </c>
      <c r="F16" s="49">
        <v>2.06</v>
      </c>
      <c r="G16" s="39">
        <f t="shared" si="0"/>
        <v>0</v>
      </c>
      <c r="H16" s="47">
        <v>58239383.18</v>
      </c>
      <c r="I16" s="42">
        <v>15413365.470000001</v>
      </c>
      <c r="J16" s="39">
        <f t="shared" si="1"/>
        <v>0</v>
      </c>
      <c r="K16" s="41">
        <f t="shared" si="2"/>
        <v>3082673.094</v>
      </c>
      <c r="L16" s="40"/>
      <c r="M16" s="39">
        <f t="shared" si="4"/>
        <v>0</v>
      </c>
      <c r="N16" s="57">
        <f t="shared" si="3"/>
        <v>0</v>
      </c>
      <c r="O16" s="57">
        <v>0</v>
      </c>
      <c r="P16" s="38">
        <v>36658683.75</v>
      </c>
      <c r="Q16" s="36">
        <v>0</v>
      </c>
      <c r="R16" s="37" t="s">
        <v>30</v>
      </c>
      <c r="U16" s="65">
        <v>1532077.28</v>
      </c>
      <c r="V16" s="68">
        <f t="shared" si="5"/>
        <v>58239383.18</v>
      </c>
      <c r="W16" s="68">
        <f t="shared" si="6"/>
        <v>15413365.470000001</v>
      </c>
      <c r="X16" s="65">
        <f t="shared" si="7"/>
        <v>36658683.75</v>
      </c>
    </row>
    <row r="17" spans="1:24" s="36" customFormat="1" ht="35.1" customHeight="1" thickBot="1">
      <c r="A17" s="36">
        <v>6</v>
      </c>
      <c r="B17" s="46">
        <v>13</v>
      </c>
      <c r="C17" s="48" t="s">
        <v>29</v>
      </c>
      <c r="D17" s="43">
        <v>1.07</v>
      </c>
      <c r="E17" s="43">
        <v>0.91</v>
      </c>
      <c r="F17" s="43">
        <v>0.62</v>
      </c>
      <c r="G17" s="44">
        <f t="shared" si="0"/>
        <v>3</v>
      </c>
      <c r="H17" s="47">
        <v>757655.26</v>
      </c>
      <c r="I17" s="42">
        <v>3560977.69</v>
      </c>
      <c r="J17" s="39">
        <f t="shared" si="1"/>
        <v>0</v>
      </c>
      <c r="K17" s="41">
        <f t="shared" si="2"/>
        <v>712195.53799999994</v>
      </c>
      <c r="L17" s="40"/>
      <c r="M17" s="39">
        <f t="shared" si="4"/>
        <v>0</v>
      </c>
      <c r="N17" s="57">
        <f t="shared" si="3"/>
        <v>3</v>
      </c>
      <c r="O17" s="57">
        <v>2</v>
      </c>
      <c r="P17" s="38">
        <v>-4046269.51</v>
      </c>
      <c r="Q17" s="36">
        <v>3</v>
      </c>
      <c r="R17" s="37" t="s">
        <v>28</v>
      </c>
      <c r="U17" s="65">
        <v>1005117.5800000001</v>
      </c>
      <c r="V17" s="68">
        <f t="shared" si="5"/>
        <v>757655.26</v>
      </c>
      <c r="W17" s="68">
        <f t="shared" si="6"/>
        <v>3560977.69</v>
      </c>
      <c r="X17" s="65">
        <f t="shared" si="7"/>
        <v>-4046269.51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43">
        <v>1.48</v>
      </c>
      <c r="E18" s="49">
        <v>1.38</v>
      </c>
      <c r="F18" s="49">
        <v>1.1000000000000001</v>
      </c>
      <c r="G18" s="44">
        <f t="shared" si="0"/>
        <v>1</v>
      </c>
      <c r="H18" s="47">
        <v>10041640.800000001</v>
      </c>
      <c r="I18" s="42">
        <v>9133302.5800000001</v>
      </c>
      <c r="J18" s="39">
        <f t="shared" si="1"/>
        <v>0</v>
      </c>
      <c r="K18" s="41">
        <f t="shared" si="2"/>
        <v>1826660.5160000001</v>
      </c>
      <c r="L18" s="40"/>
      <c r="M18" s="39">
        <f t="shared" si="4"/>
        <v>0</v>
      </c>
      <c r="N18" s="57">
        <f t="shared" si="3"/>
        <v>1</v>
      </c>
      <c r="O18" s="57">
        <v>1</v>
      </c>
      <c r="P18" s="38">
        <v>2014294.2</v>
      </c>
      <c r="Q18" s="36">
        <v>1</v>
      </c>
      <c r="R18" s="37" t="s">
        <v>26</v>
      </c>
      <c r="U18" s="65">
        <v>1938520.0766666669</v>
      </c>
      <c r="V18" s="68">
        <f t="shared" si="5"/>
        <v>10041640.800000001</v>
      </c>
      <c r="W18" s="68">
        <f t="shared" si="6"/>
        <v>9133302.5800000001</v>
      </c>
      <c r="X18" s="65">
        <f t="shared" si="7"/>
        <v>2014294.2</v>
      </c>
    </row>
    <row r="19" spans="1:24" s="36" customFormat="1" ht="35.1" customHeight="1" thickBot="1">
      <c r="A19" s="36">
        <v>7</v>
      </c>
      <c r="B19" s="46">
        <v>15</v>
      </c>
      <c r="C19" s="48" t="s">
        <v>25</v>
      </c>
      <c r="D19" s="43">
        <v>1.28</v>
      </c>
      <c r="E19" s="49">
        <v>1.1299999999999999</v>
      </c>
      <c r="F19" s="49">
        <v>0.94</v>
      </c>
      <c r="G19" s="44">
        <f t="shared" si="0"/>
        <v>1</v>
      </c>
      <c r="H19" s="47">
        <v>4194228.01</v>
      </c>
      <c r="I19" s="42">
        <v>2543272.14</v>
      </c>
      <c r="J19" s="39">
        <f t="shared" si="1"/>
        <v>0</v>
      </c>
      <c r="K19" s="41">
        <f t="shared" si="2"/>
        <v>508654.42800000001</v>
      </c>
      <c r="L19" s="40"/>
      <c r="M19" s="39">
        <f t="shared" si="4"/>
        <v>0</v>
      </c>
      <c r="N19" s="57">
        <f t="shared" si="3"/>
        <v>1</v>
      </c>
      <c r="O19" s="57">
        <v>2</v>
      </c>
      <c r="P19" s="38">
        <v>-947123.78</v>
      </c>
      <c r="Q19" s="36">
        <v>1</v>
      </c>
      <c r="R19" s="37" t="s">
        <v>24</v>
      </c>
      <c r="U19" s="65">
        <v>656347.48</v>
      </c>
      <c r="V19" s="68">
        <f t="shared" si="5"/>
        <v>4194228.01</v>
      </c>
      <c r="W19" s="68">
        <f t="shared" si="6"/>
        <v>2543272.14</v>
      </c>
      <c r="X19" s="65">
        <f t="shared" si="7"/>
        <v>-947123.78</v>
      </c>
    </row>
    <row r="20" spans="1:24" s="36" customFormat="1" ht="35.1" customHeight="1" thickBot="1">
      <c r="A20" s="36">
        <v>12</v>
      </c>
      <c r="B20" s="46">
        <v>16</v>
      </c>
      <c r="C20" s="45" t="s">
        <v>23</v>
      </c>
      <c r="D20" s="43">
        <v>1</v>
      </c>
      <c r="E20" s="43">
        <v>0.91</v>
      </c>
      <c r="F20" s="43">
        <v>0.67</v>
      </c>
      <c r="G20" s="44">
        <f t="shared" si="0"/>
        <v>3</v>
      </c>
      <c r="H20" s="47">
        <v>50881.49</v>
      </c>
      <c r="I20" s="42">
        <v>-1039532.41</v>
      </c>
      <c r="J20" s="39">
        <f t="shared" si="1"/>
        <v>1</v>
      </c>
      <c r="K20" s="41">
        <f>SUM(I20/5)</f>
        <v>-207906.48200000002</v>
      </c>
      <c r="L20" s="40"/>
      <c r="M20" s="39">
        <f t="shared" si="4"/>
        <v>2</v>
      </c>
      <c r="N20" s="57">
        <f t="shared" si="3"/>
        <v>6</v>
      </c>
      <c r="O20" s="57">
        <v>3</v>
      </c>
      <c r="P20" s="38">
        <v>-3589997.74</v>
      </c>
      <c r="Q20" s="36">
        <v>6</v>
      </c>
      <c r="R20" s="37" t="s">
        <v>22</v>
      </c>
      <c r="U20" s="65">
        <v>79155.72</v>
      </c>
      <c r="V20" s="68">
        <f t="shared" si="5"/>
        <v>50881.49</v>
      </c>
      <c r="W20" s="68">
        <f t="shared" si="6"/>
        <v>-1039532.41</v>
      </c>
      <c r="X20" s="65">
        <f t="shared" si="7"/>
        <v>-3589997.74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743260234.96000004</v>
      </c>
      <c r="W21" s="67">
        <f>SUM(I5:I20)</f>
        <v>200854340.48999998</v>
      </c>
      <c r="X21" s="66">
        <f>SUM(P5:P20)</f>
        <v>257578856.91999993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70"/>
      <c r="N27" s="70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5:P20">
    <cfRule type="cellIs" dxfId="37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115" zoomScaleNormal="11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7" sqref="M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30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134" t="s">
        <v>89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90</v>
      </c>
    </row>
    <row r="2" spans="1:24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92</v>
      </c>
      <c r="O2" s="161" t="s">
        <v>91</v>
      </c>
      <c r="P2" s="157" t="s">
        <v>62</v>
      </c>
    </row>
    <row r="3" spans="1:24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24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24" s="36" customFormat="1" ht="35.1" customHeight="1" thickBot="1">
      <c r="A5" s="36">
        <v>13</v>
      </c>
      <c r="B5" s="46">
        <v>1</v>
      </c>
      <c r="C5" s="45" t="s">
        <v>53</v>
      </c>
      <c r="D5" s="125">
        <v>3.78</v>
      </c>
      <c r="E5" s="125">
        <v>3.59</v>
      </c>
      <c r="F5" s="125">
        <v>2.4300000000000002</v>
      </c>
      <c r="G5" s="126">
        <f t="shared" ref="G5:G20" si="0">(IF(D5&lt;1.5,1,0))+(IF(E5&lt;1,1,0))+(IF(F5&lt;0.8,1,0))</f>
        <v>0</v>
      </c>
      <c r="H5" s="127">
        <v>553263287.24000001</v>
      </c>
      <c r="I5" s="128">
        <v>80039830.719999999</v>
      </c>
      <c r="J5" s="126">
        <f t="shared" ref="J5:J20" si="1">IF(I5&lt;0,1,0)+IF(H5&lt;0,1,0)</f>
        <v>0</v>
      </c>
      <c r="K5" s="129">
        <f>SUM(I5/6)</f>
        <v>13339971.786666667</v>
      </c>
      <c r="L5" s="130"/>
      <c r="M5" s="126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57">
        <f t="shared" ref="N5:N20" si="2">SUM(G5+J5+M5)</f>
        <v>0</v>
      </c>
      <c r="O5" s="57">
        <v>0</v>
      </c>
      <c r="P5" s="51"/>
      <c r="R5" s="37" t="s">
        <v>52</v>
      </c>
      <c r="U5" s="65">
        <v>33012199.886666667</v>
      </c>
      <c r="V5" s="68">
        <f>SUM(H5)</f>
        <v>553263287.24000001</v>
      </c>
      <c r="W5" s="68">
        <f>SUM(I5)</f>
        <v>80039830.719999999</v>
      </c>
      <c r="X5" s="65">
        <f>SUM(P5)</f>
        <v>0</v>
      </c>
    </row>
    <row r="6" spans="1:24" s="36" customFormat="1" ht="35.1" customHeight="1" thickBot="1">
      <c r="A6" s="36">
        <v>2</v>
      </c>
      <c r="B6" s="46">
        <v>2</v>
      </c>
      <c r="C6" s="45" t="s">
        <v>51</v>
      </c>
      <c r="D6" s="131">
        <v>0.95</v>
      </c>
      <c r="E6" s="131">
        <v>0.82</v>
      </c>
      <c r="F6" s="131">
        <v>0.43</v>
      </c>
      <c r="G6" s="132">
        <f t="shared" si="0"/>
        <v>3</v>
      </c>
      <c r="H6" s="133">
        <v>-6825477.9100000001</v>
      </c>
      <c r="I6" s="128">
        <v>17625643.920000002</v>
      </c>
      <c r="J6" s="126">
        <f t="shared" si="1"/>
        <v>1</v>
      </c>
      <c r="K6" s="129">
        <f t="shared" ref="K6:K20" si="3">SUM(I6/6)</f>
        <v>2937607.3200000003</v>
      </c>
      <c r="L6" s="130"/>
      <c r="M6" s="126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57">
        <f t="shared" si="2"/>
        <v>4</v>
      </c>
      <c r="O6" s="57">
        <v>4</v>
      </c>
      <c r="P6" s="38"/>
      <c r="R6" s="37" t="s">
        <v>50</v>
      </c>
      <c r="U6" s="65">
        <v>4984296.9133333331</v>
      </c>
      <c r="V6" s="68">
        <f t="shared" ref="V6:V20" si="5">SUM(H6)</f>
        <v>-6825477.9100000001</v>
      </c>
      <c r="W6" s="68">
        <f t="shared" ref="W6:W20" si="6">SUM(I6)</f>
        <v>17625643.920000002</v>
      </c>
      <c r="X6" s="65">
        <f t="shared" ref="X6:X20" si="7">SUM(P6)</f>
        <v>0</v>
      </c>
    </row>
    <row r="7" spans="1:24" s="36" customFormat="1" ht="35.1" customHeight="1" thickBot="1">
      <c r="A7" s="36">
        <v>8</v>
      </c>
      <c r="B7" s="46">
        <v>3</v>
      </c>
      <c r="C7" s="45" t="s">
        <v>49</v>
      </c>
      <c r="D7" s="131">
        <v>1.08</v>
      </c>
      <c r="E7" s="125">
        <v>0.97</v>
      </c>
      <c r="F7" s="125">
        <v>0.81</v>
      </c>
      <c r="G7" s="132">
        <f t="shared" si="0"/>
        <v>2</v>
      </c>
      <c r="H7" s="127">
        <v>2668960.1</v>
      </c>
      <c r="I7" s="128">
        <v>8385335.5099999998</v>
      </c>
      <c r="J7" s="126">
        <f t="shared" si="1"/>
        <v>0</v>
      </c>
      <c r="K7" s="129">
        <f t="shared" si="3"/>
        <v>1397555.9183333332</v>
      </c>
      <c r="L7" s="130"/>
      <c r="M7" s="126">
        <f t="shared" si="4"/>
        <v>0</v>
      </c>
      <c r="N7" s="57">
        <f t="shared" si="2"/>
        <v>2</v>
      </c>
      <c r="O7" s="57">
        <v>1</v>
      </c>
      <c r="P7" s="38"/>
      <c r="R7" s="37" t="s">
        <v>48</v>
      </c>
      <c r="U7" s="65">
        <v>2713175.5533333332</v>
      </c>
      <c r="V7" s="68">
        <f t="shared" si="5"/>
        <v>2668960.1</v>
      </c>
      <c r="W7" s="68">
        <f t="shared" si="6"/>
        <v>8385335.5099999998</v>
      </c>
      <c r="X7" s="65">
        <f t="shared" si="7"/>
        <v>0</v>
      </c>
    </row>
    <row r="8" spans="1:24" s="36" customFormat="1" ht="35.1" customHeight="1" thickBot="1">
      <c r="A8" s="36">
        <v>16</v>
      </c>
      <c r="B8" s="46">
        <v>4</v>
      </c>
      <c r="C8" s="45" t="s">
        <v>47</v>
      </c>
      <c r="D8" s="125">
        <v>1.62</v>
      </c>
      <c r="E8" s="125">
        <v>1.48</v>
      </c>
      <c r="F8" s="125">
        <v>1</v>
      </c>
      <c r="G8" s="126">
        <f t="shared" si="0"/>
        <v>0</v>
      </c>
      <c r="H8" s="127">
        <v>13550891.82</v>
      </c>
      <c r="I8" s="128">
        <v>14839225.630000001</v>
      </c>
      <c r="J8" s="126">
        <f t="shared" si="1"/>
        <v>0</v>
      </c>
      <c r="K8" s="129">
        <f t="shared" si="3"/>
        <v>2473204.271666667</v>
      </c>
      <c r="L8" s="130"/>
      <c r="M8" s="126">
        <f t="shared" si="4"/>
        <v>0</v>
      </c>
      <c r="N8" s="57">
        <f t="shared" si="2"/>
        <v>0</v>
      </c>
      <c r="O8" s="57">
        <v>0</v>
      </c>
      <c r="P8" s="38"/>
      <c r="R8" s="37" t="s">
        <v>46</v>
      </c>
      <c r="U8" s="65">
        <v>1844858.11</v>
      </c>
      <c r="V8" s="68">
        <f t="shared" si="5"/>
        <v>13550891.82</v>
      </c>
      <c r="W8" s="68">
        <f t="shared" si="6"/>
        <v>14839225.630000001</v>
      </c>
      <c r="X8" s="65">
        <f t="shared" si="7"/>
        <v>0</v>
      </c>
    </row>
    <row r="9" spans="1:24" s="36" customFormat="1" ht="35.1" customHeight="1" thickBot="1">
      <c r="A9" s="36">
        <v>14</v>
      </c>
      <c r="B9" s="46">
        <v>5</v>
      </c>
      <c r="C9" s="45" t="s">
        <v>45</v>
      </c>
      <c r="D9" s="125">
        <v>2</v>
      </c>
      <c r="E9" s="125">
        <v>1.83</v>
      </c>
      <c r="F9" s="125">
        <v>1.46</v>
      </c>
      <c r="G9" s="126">
        <f t="shared" si="0"/>
        <v>0</v>
      </c>
      <c r="H9" s="127">
        <v>17089765.77</v>
      </c>
      <c r="I9" s="128">
        <v>6109418.4000000004</v>
      </c>
      <c r="J9" s="126">
        <f t="shared" si="1"/>
        <v>0</v>
      </c>
      <c r="K9" s="129">
        <f t="shared" si="3"/>
        <v>1018236.4</v>
      </c>
      <c r="L9" s="130"/>
      <c r="M9" s="126">
        <f t="shared" si="4"/>
        <v>0</v>
      </c>
      <c r="N9" s="57">
        <f t="shared" si="2"/>
        <v>0</v>
      </c>
      <c r="O9" s="57">
        <v>0</v>
      </c>
      <c r="P9" s="38"/>
      <c r="R9" s="37" t="s">
        <v>44</v>
      </c>
      <c r="U9" s="65">
        <v>2272784.0766666667</v>
      </c>
      <c r="V9" s="68">
        <f t="shared" si="5"/>
        <v>17089765.77</v>
      </c>
      <c r="W9" s="68">
        <f t="shared" si="6"/>
        <v>6109418.4000000004</v>
      </c>
      <c r="X9" s="65">
        <f t="shared" si="7"/>
        <v>0</v>
      </c>
    </row>
    <row r="10" spans="1:24" s="36" customFormat="1" ht="35.1" customHeight="1" thickBot="1">
      <c r="A10" s="36">
        <v>10</v>
      </c>
      <c r="B10" s="46">
        <v>6</v>
      </c>
      <c r="C10" s="48" t="s">
        <v>43</v>
      </c>
      <c r="D10" s="131">
        <v>1</v>
      </c>
      <c r="E10" s="125">
        <v>0.86</v>
      </c>
      <c r="F10" s="125">
        <v>0.69</v>
      </c>
      <c r="G10" s="132">
        <f t="shared" si="0"/>
        <v>3</v>
      </c>
      <c r="H10" s="127">
        <v>1609.01</v>
      </c>
      <c r="I10" s="128">
        <v>-3292628.1</v>
      </c>
      <c r="J10" s="126">
        <f t="shared" si="1"/>
        <v>1</v>
      </c>
      <c r="K10" s="129">
        <f t="shared" si="3"/>
        <v>-548771.35</v>
      </c>
      <c r="L10" s="130"/>
      <c r="M10" s="126">
        <f t="shared" si="4"/>
        <v>2</v>
      </c>
      <c r="N10" s="57">
        <f t="shared" si="2"/>
        <v>6</v>
      </c>
      <c r="O10" s="57">
        <v>4</v>
      </c>
      <c r="P10" s="38"/>
      <c r="R10" s="37" t="s">
        <v>42</v>
      </c>
      <c r="U10" s="65">
        <v>590595.51666666672</v>
      </c>
      <c r="V10" s="68">
        <f t="shared" si="5"/>
        <v>1609.01</v>
      </c>
      <c r="W10" s="68">
        <f t="shared" si="6"/>
        <v>-3292628.1</v>
      </c>
      <c r="X10" s="65">
        <f t="shared" si="7"/>
        <v>0</v>
      </c>
    </row>
    <row r="11" spans="1:24" s="36" customFormat="1" ht="35.1" customHeight="1" thickBot="1">
      <c r="A11" s="36">
        <v>11</v>
      </c>
      <c r="B11" s="46">
        <v>7</v>
      </c>
      <c r="C11" s="48" t="s">
        <v>41</v>
      </c>
      <c r="D11" s="125">
        <v>2.02</v>
      </c>
      <c r="E11" s="125">
        <v>1.87</v>
      </c>
      <c r="F11" s="125">
        <v>1.08</v>
      </c>
      <c r="G11" s="126">
        <f t="shared" si="0"/>
        <v>0</v>
      </c>
      <c r="H11" s="127">
        <v>50373745.710000001</v>
      </c>
      <c r="I11" s="128">
        <v>2077391.94</v>
      </c>
      <c r="J11" s="126">
        <f t="shared" si="1"/>
        <v>0</v>
      </c>
      <c r="K11" s="129">
        <f t="shared" si="3"/>
        <v>346231.99</v>
      </c>
      <c r="L11" s="130"/>
      <c r="M11" s="126">
        <f t="shared" si="4"/>
        <v>0</v>
      </c>
      <c r="N11" s="57">
        <f t="shared" si="2"/>
        <v>0</v>
      </c>
      <c r="O11" s="57">
        <v>0</v>
      </c>
      <c r="P11" s="38"/>
      <c r="R11" s="37" t="s">
        <v>40</v>
      </c>
      <c r="U11" s="65">
        <v>3029723.53</v>
      </c>
      <c r="V11" s="68">
        <f t="shared" si="5"/>
        <v>50373745.710000001</v>
      </c>
      <c r="W11" s="68">
        <f t="shared" si="6"/>
        <v>2077391.94</v>
      </c>
      <c r="X11" s="65">
        <f t="shared" si="7"/>
        <v>0</v>
      </c>
    </row>
    <row r="12" spans="1:24" s="36" customFormat="1" ht="35.1" customHeight="1" thickBot="1">
      <c r="A12" s="36">
        <v>4</v>
      </c>
      <c r="B12" s="46">
        <v>8</v>
      </c>
      <c r="C12" s="48" t="s">
        <v>39</v>
      </c>
      <c r="D12" s="131">
        <v>1.08</v>
      </c>
      <c r="E12" s="125">
        <v>0.96</v>
      </c>
      <c r="F12" s="131">
        <v>0.65</v>
      </c>
      <c r="G12" s="132">
        <f t="shared" si="0"/>
        <v>3</v>
      </c>
      <c r="H12" s="127">
        <v>2706247.22</v>
      </c>
      <c r="I12" s="128">
        <v>3736562.72</v>
      </c>
      <c r="J12" s="126">
        <f t="shared" si="1"/>
        <v>0</v>
      </c>
      <c r="K12" s="129">
        <f t="shared" si="3"/>
        <v>622760.45333333337</v>
      </c>
      <c r="L12" s="130"/>
      <c r="M12" s="126">
        <f t="shared" si="4"/>
        <v>0</v>
      </c>
      <c r="N12" s="57">
        <f t="shared" si="2"/>
        <v>3</v>
      </c>
      <c r="O12" s="57">
        <v>2</v>
      </c>
      <c r="P12" s="38"/>
      <c r="R12" s="37" t="s">
        <v>38</v>
      </c>
      <c r="U12" s="65">
        <v>2517570.7399999998</v>
      </c>
      <c r="V12" s="68">
        <f t="shared" si="5"/>
        <v>2706247.22</v>
      </c>
      <c r="W12" s="68">
        <f t="shared" si="6"/>
        <v>3736562.72</v>
      </c>
      <c r="X12" s="65">
        <f t="shared" si="7"/>
        <v>0</v>
      </c>
    </row>
    <row r="13" spans="1:24" s="36" customFormat="1" ht="35.1" customHeight="1" thickBot="1">
      <c r="A13" s="36">
        <v>5</v>
      </c>
      <c r="B13" s="46">
        <v>9</v>
      </c>
      <c r="C13" s="48" t="s">
        <v>37</v>
      </c>
      <c r="D13" s="131">
        <v>1.56</v>
      </c>
      <c r="E13" s="125">
        <v>1.46</v>
      </c>
      <c r="F13" s="125">
        <v>1.1100000000000001</v>
      </c>
      <c r="G13" s="132">
        <f t="shared" si="0"/>
        <v>0</v>
      </c>
      <c r="H13" s="127">
        <v>12481825.91</v>
      </c>
      <c r="I13" s="128">
        <v>11402229.949999999</v>
      </c>
      <c r="J13" s="126">
        <f t="shared" si="1"/>
        <v>0</v>
      </c>
      <c r="K13" s="129">
        <f t="shared" si="3"/>
        <v>1900371.6583333332</v>
      </c>
      <c r="L13" s="130"/>
      <c r="M13" s="126">
        <f t="shared" si="4"/>
        <v>0</v>
      </c>
      <c r="N13" s="57">
        <f t="shared" si="2"/>
        <v>0</v>
      </c>
      <c r="O13" s="57">
        <v>1</v>
      </c>
      <c r="P13" s="38"/>
      <c r="R13" s="37" t="s">
        <v>36</v>
      </c>
      <c r="U13" s="65">
        <v>2262944.5966666667</v>
      </c>
      <c r="V13" s="68">
        <f t="shared" si="5"/>
        <v>12481825.91</v>
      </c>
      <c r="W13" s="68">
        <f t="shared" si="6"/>
        <v>11402229.949999999</v>
      </c>
      <c r="X13" s="65">
        <f t="shared" si="7"/>
        <v>0</v>
      </c>
    </row>
    <row r="14" spans="1:24" s="36" customFormat="1" ht="35.1" customHeight="1" thickBot="1">
      <c r="A14" s="36">
        <v>3</v>
      </c>
      <c r="B14" s="46">
        <v>10</v>
      </c>
      <c r="C14" s="48" t="s">
        <v>35</v>
      </c>
      <c r="D14" s="125">
        <v>1.65</v>
      </c>
      <c r="E14" s="125">
        <v>1.49</v>
      </c>
      <c r="F14" s="125">
        <v>1.0900000000000001</v>
      </c>
      <c r="G14" s="126">
        <f t="shared" si="0"/>
        <v>0</v>
      </c>
      <c r="H14" s="127">
        <v>9598566.0299999993</v>
      </c>
      <c r="I14" s="128">
        <v>9719513.1699999999</v>
      </c>
      <c r="J14" s="126">
        <f t="shared" si="1"/>
        <v>0</v>
      </c>
      <c r="K14" s="129">
        <f t="shared" si="3"/>
        <v>1619918.8616666666</v>
      </c>
      <c r="L14" s="130"/>
      <c r="M14" s="126">
        <f t="shared" si="4"/>
        <v>0</v>
      </c>
      <c r="N14" s="57">
        <f t="shared" si="2"/>
        <v>0</v>
      </c>
      <c r="O14" s="57">
        <v>0</v>
      </c>
      <c r="P14" s="38"/>
      <c r="R14" s="37" t="s">
        <v>34</v>
      </c>
      <c r="U14" s="65">
        <v>2667994.1533333333</v>
      </c>
      <c r="V14" s="68">
        <f t="shared" si="5"/>
        <v>9598566.0299999993</v>
      </c>
      <c r="W14" s="68">
        <f t="shared" si="6"/>
        <v>9719513.1699999999</v>
      </c>
      <c r="X14" s="65">
        <f t="shared" si="7"/>
        <v>0</v>
      </c>
    </row>
    <row r="15" spans="1:24" s="36" customFormat="1" ht="35.1" customHeight="1" thickBot="1">
      <c r="A15" s="36">
        <v>9</v>
      </c>
      <c r="B15" s="46">
        <v>11</v>
      </c>
      <c r="C15" s="48" t="s">
        <v>33</v>
      </c>
      <c r="D15" s="125">
        <v>1.73</v>
      </c>
      <c r="E15" s="125">
        <v>1.51</v>
      </c>
      <c r="F15" s="125">
        <v>1.19</v>
      </c>
      <c r="G15" s="126">
        <f t="shared" si="0"/>
        <v>0</v>
      </c>
      <c r="H15" s="127">
        <v>10425889.970000001</v>
      </c>
      <c r="I15" s="128">
        <v>6458931.5700000003</v>
      </c>
      <c r="J15" s="126">
        <f t="shared" si="1"/>
        <v>0</v>
      </c>
      <c r="K15" s="129">
        <f t="shared" si="3"/>
        <v>1076488.595</v>
      </c>
      <c r="L15" s="130"/>
      <c r="M15" s="126">
        <f t="shared" si="4"/>
        <v>0</v>
      </c>
      <c r="N15" s="57">
        <f t="shared" si="2"/>
        <v>0</v>
      </c>
      <c r="O15" s="57">
        <v>0</v>
      </c>
      <c r="P15" s="38"/>
      <c r="R15" s="37" t="s">
        <v>32</v>
      </c>
      <c r="U15" s="65">
        <v>1401543.4466666665</v>
      </c>
      <c r="V15" s="68">
        <f t="shared" si="5"/>
        <v>10425889.970000001</v>
      </c>
      <c r="W15" s="68">
        <f t="shared" si="6"/>
        <v>6458931.5700000003</v>
      </c>
      <c r="X15" s="65">
        <f t="shared" si="7"/>
        <v>0</v>
      </c>
    </row>
    <row r="16" spans="1:24" s="36" customFormat="1" ht="35.1" customHeight="1" thickBot="1">
      <c r="A16" s="36">
        <v>15</v>
      </c>
      <c r="B16" s="46">
        <v>12</v>
      </c>
      <c r="C16" s="48" t="s">
        <v>31</v>
      </c>
      <c r="D16" s="125">
        <v>2.7</v>
      </c>
      <c r="E16" s="125">
        <v>2.41</v>
      </c>
      <c r="F16" s="125">
        <v>1.96</v>
      </c>
      <c r="G16" s="126">
        <f t="shared" si="0"/>
        <v>0</v>
      </c>
      <c r="H16" s="127">
        <v>58396466.450000003</v>
      </c>
      <c r="I16" s="128">
        <v>14291180.720000001</v>
      </c>
      <c r="J16" s="126">
        <f t="shared" si="1"/>
        <v>0</v>
      </c>
      <c r="K16" s="129">
        <f t="shared" si="3"/>
        <v>2381863.4533333336</v>
      </c>
      <c r="L16" s="130"/>
      <c r="M16" s="126">
        <f t="shared" si="4"/>
        <v>0</v>
      </c>
      <c r="N16" s="57">
        <f t="shared" si="2"/>
        <v>0</v>
      </c>
      <c r="O16" s="57">
        <v>0</v>
      </c>
      <c r="P16" s="38"/>
      <c r="R16" s="37" t="s">
        <v>30</v>
      </c>
      <c r="U16" s="65">
        <v>1532077.28</v>
      </c>
      <c r="V16" s="68">
        <f t="shared" si="5"/>
        <v>58396466.450000003</v>
      </c>
      <c r="W16" s="68">
        <f t="shared" si="6"/>
        <v>14291180.720000001</v>
      </c>
      <c r="X16" s="65">
        <f t="shared" si="7"/>
        <v>0</v>
      </c>
    </row>
    <row r="17" spans="1:24" s="36" customFormat="1" ht="35.1" customHeight="1" thickBot="1">
      <c r="A17" s="36">
        <v>6</v>
      </c>
      <c r="B17" s="46">
        <v>13</v>
      </c>
      <c r="C17" s="48" t="s">
        <v>29</v>
      </c>
      <c r="D17" s="131">
        <v>0.98</v>
      </c>
      <c r="E17" s="131">
        <v>0.84</v>
      </c>
      <c r="F17" s="131">
        <v>0.56999999999999995</v>
      </c>
      <c r="G17" s="132">
        <f t="shared" si="0"/>
        <v>3</v>
      </c>
      <c r="H17" s="127">
        <v>-167734.35</v>
      </c>
      <c r="I17" s="128">
        <v>2435973.33</v>
      </c>
      <c r="J17" s="126">
        <f t="shared" si="1"/>
        <v>1</v>
      </c>
      <c r="K17" s="129">
        <f t="shared" si="3"/>
        <v>405995.55499999999</v>
      </c>
      <c r="L17" s="130"/>
      <c r="M17" s="126">
        <f t="shared" si="4"/>
        <v>0</v>
      </c>
      <c r="N17" s="57">
        <f t="shared" si="2"/>
        <v>4</v>
      </c>
      <c r="O17" s="57">
        <v>3</v>
      </c>
      <c r="P17" s="38"/>
      <c r="R17" s="37" t="s">
        <v>28</v>
      </c>
      <c r="U17" s="65">
        <v>1005117.5800000001</v>
      </c>
      <c r="V17" s="68">
        <f t="shared" si="5"/>
        <v>-167734.35</v>
      </c>
      <c r="W17" s="68">
        <f t="shared" si="6"/>
        <v>2435973.33</v>
      </c>
      <c r="X17" s="65">
        <f t="shared" si="7"/>
        <v>0</v>
      </c>
    </row>
    <row r="18" spans="1:24" s="36" customFormat="1" ht="35.1" customHeight="1" thickBot="1">
      <c r="A18" s="36">
        <v>1</v>
      </c>
      <c r="B18" s="46">
        <v>14</v>
      </c>
      <c r="C18" s="48" t="s">
        <v>27</v>
      </c>
      <c r="D18" s="131">
        <v>1.37</v>
      </c>
      <c r="E18" s="125">
        <v>1.23</v>
      </c>
      <c r="F18" s="125">
        <v>0.96</v>
      </c>
      <c r="G18" s="132">
        <f t="shared" si="0"/>
        <v>1</v>
      </c>
      <c r="H18" s="127">
        <v>8732152.4600000009</v>
      </c>
      <c r="I18" s="128">
        <v>6838410.0999999996</v>
      </c>
      <c r="J18" s="126">
        <f t="shared" si="1"/>
        <v>0</v>
      </c>
      <c r="K18" s="129">
        <f t="shared" si="3"/>
        <v>1139735.0166666666</v>
      </c>
      <c r="L18" s="130"/>
      <c r="M18" s="126">
        <f t="shared" si="4"/>
        <v>0</v>
      </c>
      <c r="N18" s="57">
        <f t="shared" si="2"/>
        <v>1</v>
      </c>
      <c r="O18" s="57">
        <v>1</v>
      </c>
      <c r="P18" s="38"/>
      <c r="R18" s="37" t="s">
        <v>26</v>
      </c>
      <c r="U18" s="65">
        <v>1938520.0766666669</v>
      </c>
      <c r="V18" s="68">
        <f t="shared" si="5"/>
        <v>8732152.4600000009</v>
      </c>
      <c r="W18" s="68">
        <f t="shared" si="6"/>
        <v>6838410.0999999996</v>
      </c>
      <c r="X18" s="65">
        <f t="shared" si="7"/>
        <v>0</v>
      </c>
    </row>
    <row r="19" spans="1:24" s="36" customFormat="1" ht="35.1" customHeight="1" thickBot="1">
      <c r="A19" s="36">
        <v>7</v>
      </c>
      <c r="B19" s="46">
        <v>15</v>
      </c>
      <c r="C19" s="48" t="s">
        <v>25</v>
      </c>
      <c r="D19" s="131">
        <v>1.32</v>
      </c>
      <c r="E19" s="125">
        <v>1.1299999999999999</v>
      </c>
      <c r="F19" s="125">
        <v>0.87</v>
      </c>
      <c r="G19" s="132">
        <f t="shared" si="0"/>
        <v>1</v>
      </c>
      <c r="H19" s="127">
        <v>3530583.85</v>
      </c>
      <c r="I19" s="128">
        <v>2359892.2400000002</v>
      </c>
      <c r="J19" s="126">
        <f t="shared" si="1"/>
        <v>0</v>
      </c>
      <c r="K19" s="129">
        <f t="shared" si="3"/>
        <v>393315.37333333335</v>
      </c>
      <c r="L19" s="130"/>
      <c r="M19" s="126">
        <f t="shared" si="4"/>
        <v>0</v>
      </c>
      <c r="N19" s="57">
        <f t="shared" si="2"/>
        <v>1</v>
      </c>
      <c r="O19" s="57">
        <v>1</v>
      </c>
      <c r="P19" s="38"/>
      <c r="R19" s="37" t="s">
        <v>24</v>
      </c>
      <c r="U19" s="65">
        <v>656347.48</v>
      </c>
      <c r="V19" s="68">
        <f t="shared" si="5"/>
        <v>3530583.85</v>
      </c>
      <c r="W19" s="68">
        <f t="shared" si="6"/>
        <v>2359892.2400000002</v>
      </c>
      <c r="X19" s="65">
        <f t="shared" si="7"/>
        <v>0</v>
      </c>
    </row>
    <row r="20" spans="1:24" s="36" customFormat="1" ht="35.1" customHeight="1" thickBot="1">
      <c r="A20" s="36">
        <v>12</v>
      </c>
      <c r="B20" s="46">
        <v>16</v>
      </c>
      <c r="C20" s="45" t="s">
        <v>23</v>
      </c>
      <c r="D20" s="131">
        <v>1.05</v>
      </c>
      <c r="E20" s="131">
        <v>0.94</v>
      </c>
      <c r="F20" s="131">
        <v>0.69</v>
      </c>
      <c r="G20" s="132">
        <f t="shared" si="0"/>
        <v>3</v>
      </c>
      <c r="H20" s="127">
        <v>524420.15</v>
      </c>
      <c r="I20" s="128">
        <v>-497201.97</v>
      </c>
      <c r="J20" s="126">
        <f t="shared" si="1"/>
        <v>1</v>
      </c>
      <c r="K20" s="129">
        <f t="shared" si="3"/>
        <v>-82866.994999999995</v>
      </c>
      <c r="L20" s="130"/>
      <c r="M20" s="126">
        <f t="shared" si="4"/>
        <v>0</v>
      </c>
      <c r="N20" s="57">
        <f t="shared" si="2"/>
        <v>4</v>
      </c>
      <c r="O20" s="57">
        <v>6</v>
      </c>
      <c r="P20" s="38"/>
      <c r="R20" s="37" t="s">
        <v>22</v>
      </c>
      <c r="U20" s="65">
        <v>79155.72</v>
      </c>
      <c r="V20" s="68">
        <f t="shared" si="5"/>
        <v>524420.15</v>
      </c>
      <c r="W20" s="68">
        <f t="shared" si="6"/>
        <v>-497201.97</v>
      </c>
      <c r="X20" s="65">
        <f t="shared" si="7"/>
        <v>0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736351199.43000019</v>
      </c>
      <c r="W21" s="67">
        <f>SUM(I5:I20)</f>
        <v>182529709.84999999</v>
      </c>
      <c r="X21" s="66">
        <f>SUM(P5:P20)</f>
        <v>0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72"/>
      <c r="N27" s="72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5:P20">
    <cfRule type="cellIs" dxfId="36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1496062992125984" right="0.19685039370078741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115" zoomScaleNormal="11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6" sqref="M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41.25" customHeight="1" thickBot="1">
      <c r="C1" s="134" t="s">
        <v>93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94</v>
      </c>
    </row>
    <row r="2" spans="1:37" ht="54.75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95</v>
      </c>
      <c r="O2" s="161" t="s">
        <v>96</v>
      </c>
      <c r="P2" s="157" t="s">
        <v>62</v>
      </c>
    </row>
    <row r="3" spans="1:37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37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37" s="36" customFormat="1" ht="35.1" customHeight="1" thickBot="1">
      <c r="A5" s="36">
        <v>13</v>
      </c>
      <c r="B5" s="46">
        <v>1</v>
      </c>
      <c r="C5" s="45" t="s">
        <v>53</v>
      </c>
      <c r="D5" s="89">
        <v>3.86</v>
      </c>
      <c r="E5" s="79">
        <v>3.69</v>
      </c>
      <c r="F5" s="79">
        <v>2.3199999999999998</v>
      </c>
      <c r="G5" s="75">
        <f t="shared" ref="G5:G20" si="0">(IF(D5&lt;1.5,1,0))+(IF(E5&lt;1,1,0))+(IF(F5&lt;0.8,1,0))</f>
        <v>0</v>
      </c>
      <c r="H5" s="80">
        <v>555257000.41999996</v>
      </c>
      <c r="I5" s="92">
        <v>89376352.390000001</v>
      </c>
      <c r="J5" s="84">
        <f t="shared" ref="J5:J20" si="1">IF(I5&lt;0,1,0)+IF(H5&lt;0,1,0)</f>
        <v>0</v>
      </c>
      <c r="K5" s="85">
        <f>SUM(I5/7)</f>
        <v>12768050.341428572</v>
      </c>
      <c r="L5" s="86"/>
      <c r="M5" s="84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74">
        <f t="shared" ref="N5:N20" si="3">SUM(G5+J5+M5)</f>
        <v>0</v>
      </c>
      <c r="O5" s="57">
        <v>0</v>
      </c>
      <c r="P5" s="92">
        <v>258433246.56999999</v>
      </c>
      <c r="R5" s="37" t="s">
        <v>52</v>
      </c>
      <c r="U5" s="65">
        <v>33012199.886666667</v>
      </c>
      <c r="V5" s="68">
        <f>SUM(H5)</f>
        <v>555257000.41999996</v>
      </c>
      <c r="W5" s="68">
        <f>SUM(I5)</f>
        <v>89376352.390000001</v>
      </c>
      <c r="X5" s="65">
        <f>SUM(P5)</f>
        <v>258433246.56999999</v>
      </c>
      <c r="AJ5" s="100">
        <v>555257000.41999996</v>
      </c>
      <c r="AK5" s="101">
        <v>89376352.390000001</v>
      </c>
    </row>
    <row r="6" spans="1:37" s="36" customFormat="1" ht="35.1" customHeight="1" thickBot="1">
      <c r="A6" s="36">
        <v>2</v>
      </c>
      <c r="B6" s="46">
        <v>2</v>
      </c>
      <c r="C6" s="45" t="s">
        <v>51</v>
      </c>
      <c r="D6" s="89">
        <v>1.1299999999999999</v>
      </c>
      <c r="E6" s="79">
        <v>1</v>
      </c>
      <c r="F6" s="90">
        <v>0.59</v>
      </c>
      <c r="G6" s="76">
        <f t="shared" si="0"/>
        <v>2</v>
      </c>
      <c r="H6" s="80">
        <v>16271164.300000001</v>
      </c>
      <c r="I6" s="81">
        <v>26052241.57</v>
      </c>
      <c r="J6" s="84">
        <f t="shared" si="1"/>
        <v>0</v>
      </c>
      <c r="K6" s="85">
        <f t="shared" ref="K6:K20" si="4">SUM(I6/7)</f>
        <v>3721748.7957142857</v>
      </c>
      <c r="L6" s="86"/>
      <c r="M6" s="84">
        <f t="shared" si="2"/>
        <v>0</v>
      </c>
      <c r="N6" s="74">
        <f t="shared" si="3"/>
        <v>2</v>
      </c>
      <c r="O6" s="57">
        <v>4</v>
      </c>
      <c r="P6" s="87">
        <v>-52988481.350000001</v>
      </c>
      <c r="R6" s="37" t="s">
        <v>50</v>
      </c>
      <c r="U6" s="65">
        <v>4984296.9133333331</v>
      </c>
      <c r="V6" s="68">
        <f t="shared" ref="V6:V20" si="5">SUM(H6)</f>
        <v>16271164.300000001</v>
      </c>
      <c r="W6" s="68">
        <f t="shared" ref="W6:W20" si="6">SUM(I6)</f>
        <v>26052241.57</v>
      </c>
      <c r="X6" s="65">
        <f t="shared" ref="X6:X20" si="7">SUM(P6)</f>
        <v>-52988481.350000001</v>
      </c>
      <c r="AJ6" s="102">
        <v>16271164.300000001</v>
      </c>
      <c r="AK6" s="103">
        <v>26052241.57</v>
      </c>
    </row>
    <row r="7" spans="1:37" s="36" customFormat="1" ht="35.1" customHeight="1" thickBot="1">
      <c r="A7" s="36">
        <v>8</v>
      </c>
      <c r="B7" s="46">
        <v>3</v>
      </c>
      <c r="C7" s="45" t="s">
        <v>49</v>
      </c>
      <c r="D7" s="78">
        <v>1.02</v>
      </c>
      <c r="E7" s="79">
        <v>0.91</v>
      </c>
      <c r="F7" s="79">
        <v>0.75</v>
      </c>
      <c r="G7" s="76">
        <f t="shared" si="0"/>
        <v>3</v>
      </c>
      <c r="H7" s="80">
        <v>824190.39</v>
      </c>
      <c r="I7" s="81">
        <v>6290370.75</v>
      </c>
      <c r="J7" s="84">
        <f t="shared" si="1"/>
        <v>0</v>
      </c>
      <c r="K7" s="85">
        <f t="shared" si="4"/>
        <v>898624.39285714284</v>
      </c>
      <c r="L7" s="86"/>
      <c r="M7" s="84">
        <f t="shared" si="2"/>
        <v>0</v>
      </c>
      <c r="N7" s="74">
        <f t="shared" si="3"/>
        <v>3</v>
      </c>
      <c r="O7" s="57">
        <v>2</v>
      </c>
      <c r="P7" s="87">
        <v>-8132360.7800000003</v>
      </c>
      <c r="R7" s="37" t="s">
        <v>48</v>
      </c>
      <c r="U7" s="65">
        <v>2713175.5533333332</v>
      </c>
      <c r="V7" s="68">
        <f t="shared" si="5"/>
        <v>824190.39</v>
      </c>
      <c r="W7" s="68">
        <f t="shared" si="6"/>
        <v>6290370.75</v>
      </c>
      <c r="X7" s="65">
        <f t="shared" si="7"/>
        <v>-8132360.7800000003</v>
      </c>
      <c r="AJ7" s="102">
        <v>824190.39</v>
      </c>
      <c r="AK7" s="103">
        <v>6290370.75</v>
      </c>
    </row>
    <row r="8" spans="1:37" s="36" customFormat="1" ht="35.1" customHeight="1" thickBot="1">
      <c r="A8" s="36">
        <v>16</v>
      </c>
      <c r="B8" s="46">
        <v>4</v>
      </c>
      <c r="C8" s="45" t="s">
        <v>47</v>
      </c>
      <c r="D8" s="78">
        <v>1.58</v>
      </c>
      <c r="E8" s="79">
        <v>1.43</v>
      </c>
      <c r="F8" s="79">
        <v>0.88</v>
      </c>
      <c r="G8" s="75">
        <f t="shared" si="0"/>
        <v>0</v>
      </c>
      <c r="H8" s="80">
        <v>10619442.34</v>
      </c>
      <c r="I8" s="81">
        <v>20338906.34</v>
      </c>
      <c r="J8" s="84">
        <f t="shared" si="1"/>
        <v>0</v>
      </c>
      <c r="K8" s="85">
        <f t="shared" si="4"/>
        <v>2905558.0485714287</v>
      </c>
      <c r="L8" s="86"/>
      <c r="M8" s="84">
        <f t="shared" si="2"/>
        <v>0</v>
      </c>
      <c r="N8" s="74">
        <f t="shared" si="3"/>
        <v>0</v>
      </c>
      <c r="O8" s="57">
        <v>0</v>
      </c>
      <c r="P8" s="87">
        <v>-2179832.0699999998</v>
      </c>
      <c r="R8" s="37" t="s">
        <v>46</v>
      </c>
      <c r="U8" s="65">
        <v>1844858.11</v>
      </c>
      <c r="V8" s="68">
        <f t="shared" si="5"/>
        <v>10619442.34</v>
      </c>
      <c r="W8" s="68">
        <f t="shared" si="6"/>
        <v>20338906.34</v>
      </c>
      <c r="X8" s="65">
        <f t="shared" si="7"/>
        <v>-2179832.0699999998</v>
      </c>
      <c r="AJ8" s="102">
        <v>10619442.34</v>
      </c>
      <c r="AK8" s="103">
        <v>20338906.34</v>
      </c>
    </row>
    <row r="9" spans="1:37" s="36" customFormat="1" ht="35.1" customHeight="1" thickBot="1">
      <c r="A9" s="36">
        <v>14</v>
      </c>
      <c r="B9" s="46">
        <v>5</v>
      </c>
      <c r="C9" s="45" t="s">
        <v>45</v>
      </c>
      <c r="D9" s="78">
        <v>2.23</v>
      </c>
      <c r="E9" s="79">
        <v>2.0499999999999998</v>
      </c>
      <c r="F9" s="79">
        <v>1.51</v>
      </c>
      <c r="G9" s="75">
        <f t="shared" si="0"/>
        <v>0</v>
      </c>
      <c r="H9" s="80">
        <v>18791184.100000001</v>
      </c>
      <c r="I9" s="81">
        <v>6337142.0999999996</v>
      </c>
      <c r="J9" s="84">
        <f t="shared" si="1"/>
        <v>0</v>
      </c>
      <c r="K9" s="85">
        <f t="shared" si="4"/>
        <v>905306.01428571425</v>
      </c>
      <c r="L9" s="86"/>
      <c r="M9" s="84">
        <f t="shared" si="2"/>
        <v>0</v>
      </c>
      <c r="N9" s="74">
        <f t="shared" si="3"/>
        <v>0</v>
      </c>
      <c r="O9" s="57">
        <v>0</v>
      </c>
      <c r="P9" s="87">
        <v>7727579.3700000001</v>
      </c>
      <c r="R9" s="37" t="s">
        <v>44</v>
      </c>
      <c r="U9" s="65">
        <v>2272784.0766666667</v>
      </c>
      <c r="V9" s="68">
        <f t="shared" si="5"/>
        <v>18791184.100000001</v>
      </c>
      <c r="W9" s="68">
        <f t="shared" si="6"/>
        <v>6337142.0999999996</v>
      </c>
      <c r="X9" s="65">
        <f t="shared" si="7"/>
        <v>7727579.3700000001</v>
      </c>
      <c r="AJ9" s="102">
        <v>18791184.100000001</v>
      </c>
      <c r="AK9" s="103">
        <v>6337142.0999999996</v>
      </c>
    </row>
    <row r="10" spans="1:37" s="36" customFormat="1" ht="35.1" customHeight="1" thickBot="1">
      <c r="A10" s="36">
        <v>10</v>
      </c>
      <c r="B10" s="46">
        <v>6</v>
      </c>
      <c r="C10" s="48" t="s">
        <v>43</v>
      </c>
      <c r="D10" s="78">
        <v>0.95</v>
      </c>
      <c r="E10" s="79">
        <v>0.81</v>
      </c>
      <c r="F10" s="79">
        <v>0.63</v>
      </c>
      <c r="G10" s="76">
        <f t="shared" si="0"/>
        <v>3</v>
      </c>
      <c r="H10" s="80">
        <v>-944711.63</v>
      </c>
      <c r="I10" s="81">
        <v>-5696858.3200000003</v>
      </c>
      <c r="J10" s="97">
        <f t="shared" si="1"/>
        <v>2</v>
      </c>
      <c r="K10" s="85">
        <f t="shared" si="4"/>
        <v>-813836.90285714285</v>
      </c>
      <c r="L10" s="86"/>
      <c r="M10" s="97">
        <f>IF(AND(I10&lt;0,H10&lt;0),2,IF(AND(I10&gt;0,H10&gt;0),0,IF(AND(H10&lt;0,I10&gt;0),IF(ABS((H10/(I10/7)))&lt;3,0,IF(ABS((H10/(I10/7)))&gt;6,2,1)),IF(AND(H10&gt;0,I10&lt;0),IF(ABS((H10/(I10/7)))&lt;3,2,IF(ABS((H10/(I10/7)))&gt;6,0,1))))))</f>
        <v>2</v>
      </c>
      <c r="N10" s="74">
        <f t="shared" si="3"/>
        <v>7</v>
      </c>
      <c r="O10" s="57">
        <v>6</v>
      </c>
      <c r="P10" s="87">
        <v>-6538727.0199999996</v>
      </c>
      <c r="R10" s="37" t="s">
        <v>42</v>
      </c>
      <c r="U10" s="65">
        <v>590595.51666666672</v>
      </c>
      <c r="V10" s="68">
        <f t="shared" si="5"/>
        <v>-944711.63</v>
      </c>
      <c r="W10" s="68">
        <f t="shared" si="6"/>
        <v>-5696858.3200000003</v>
      </c>
      <c r="X10" s="65">
        <f t="shared" si="7"/>
        <v>-6538727.0199999996</v>
      </c>
      <c r="AJ10" s="104">
        <v>-944711.63</v>
      </c>
      <c r="AK10" s="105">
        <v>-5696858.3200000003</v>
      </c>
    </row>
    <row r="11" spans="1:37" s="36" customFormat="1" ht="35.1" customHeight="1" thickBot="1">
      <c r="A11" s="36">
        <v>11</v>
      </c>
      <c r="B11" s="46">
        <v>7</v>
      </c>
      <c r="C11" s="48" t="s">
        <v>41</v>
      </c>
      <c r="D11" s="78">
        <v>2.06</v>
      </c>
      <c r="E11" s="79">
        <v>1.89</v>
      </c>
      <c r="F11" s="79">
        <v>1.05</v>
      </c>
      <c r="G11" s="75">
        <f t="shared" si="0"/>
        <v>0</v>
      </c>
      <c r="H11" s="80">
        <v>49835949.659999996</v>
      </c>
      <c r="I11" s="88">
        <v>-2039259</v>
      </c>
      <c r="J11" s="97">
        <f t="shared" si="1"/>
        <v>1</v>
      </c>
      <c r="K11" s="85">
        <f t="shared" si="4"/>
        <v>-291322.71428571426</v>
      </c>
      <c r="L11" s="86"/>
      <c r="M11" s="84">
        <f t="shared" ref="M11:M20" si="8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74">
        <f t="shared" si="3"/>
        <v>1</v>
      </c>
      <c r="O11" s="57">
        <v>0</v>
      </c>
      <c r="P11" s="87">
        <v>2563800.5</v>
      </c>
      <c r="R11" s="37" t="s">
        <v>40</v>
      </c>
      <c r="U11" s="65">
        <v>3029723.53</v>
      </c>
      <c r="V11" s="68">
        <f t="shared" si="5"/>
        <v>49835949.659999996</v>
      </c>
      <c r="W11" s="68">
        <f t="shared" si="6"/>
        <v>-2039259</v>
      </c>
      <c r="X11" s="65">
        <f t="shared" si="7"/>
        <v>2563800.5</v>
      </c>
      <c r="AJ11" s="102">
        <v>49835949.659999996</v>
      </c>
      <c r="AK11" s="105">
        <v>-2039259</v>
      </c>
    </row>
    <row r="12" spans="1:37" s="36" customFormat="1" ht="35.1" customHeight="1" thickBot="1">
      <c r="A12" s="36">
        <v>4</v>
      </c>
      <c r="B12" s="46">
        <v>8</v>
      </c>
      <c r="C12" s="48" t="s">
        <v>39</v>
      </c>
      <c r="D12" s="78">
        <v>1.07</v>
      </c>
      <c r="E12" s="79">
        <v>0.95</v>
      </c>
      <c r="F12" s="79">
        <v>0.6</v>
      </c>
      <c r="G12" s="76">
        <f t="shared" si="0"/>
        <v>3</v>
      </c>
      <c r="H12" s="80">
        <v>2439542</v>
      </c>
      <c r="I12" s="92">
        <v>3038632.79</v>
      </c>
      <c r="J12" s="84">
        <f t="shared" si="1"/>
        <v>0</v>
      </c>
      <c r="K12" s="85">
        <f t="shared" si="4"/>
        <v>434090.39857142855</v>
      </c>
      <c r="L12" s="86"/>
      <c r="M12" s="84">
        <f t="shared" si="8"/>
        <v>0</v>
      </c>
      <c r="N12" s="74">
        <f t="shared" si="3"/>
        <v>3</v>
      </c>
      <c r="O12" s="57">
        <v>3</v>
      </c>
      <c r="P12" s="87">
        <v>-13280050.42</v>
      </c>
      <c r="R12" s="37" t="s">
        <v>38</v>
      </c>
      <c r="U12" s="65">
        <v>2517570.7399999998</v>
      </c>
      <c r="V12" s="68">
        <f t="shared" si="5"/>
        <v>2439542</v>
      </c>
      <c r="W12" s="68">
        <f t="shared" si="6"/>
        <v>3038632.79</v>
      </c>
      <c r="X12" s="65">
        <f t="shared" si="7"/>
        <v>-13280050.42</v>
      </c>
      <c r="AJ12" s="102">
        <v>2439542</v>
      </c>
      <c r="AK12" s="103">
        <v>3038632.79</v>
      </c>
    </row>
    <row r="13" spans="1:37" s="36" customFormat="1" ht="35.1" customHeight="1" thickBot="1">
      <c r="A13" s="36">
        <v>5</v>
      </c>
      <c r="B13" s="46">
        <v>9</v>
      </c>
      <c r="C13" s="48" t="s">
        <v>37</v>
      </c>
      <c r="D13" s="78">
        <v>1.38</v>
      </c>
      <c r="E13" s="79">
        <v>1.28</v>
      </c>
      <c r="F13" s="79">
        <v>1.08</v>
      </c>
      <c r="G13" s="76">
        <f t="shared" si="0"/>
        <v>1</v>
      </c>
      <c r="H13" s="80">
        <v>8036900.3700000001</v>
      </c>
      <c r="I13" s="81">
        <v>5809719.21</v>
      </c>
      <c r="J13" s="84">
        <f t="shared" si="1"/>
        <v>0</v>
      </c>
      <c r="K13" s="85">
        <f t="shared" si="4"/>
        <v>829959.88714285719</v>
      </c>
      <c r="L13" s="86"/>
      <c r="M13" s="84">
        <f t="shared" si="8"/>
        <v>0</v>
      </c>
      <c r="N13" s="74">
        <f t="shared" si="3"/>
        <v>1</v>
      </c>
      <c r="O13" s="57">
        <v>0</v>
      </c>
      <c r="P13" s="87">
        <v>1628624.68</v>
      </c>
      <c r="R13" s="37" t="s">
        <v>36</v>
      </c>
      <c r="U13" s="65">
        <v>2262944.5966666667</v>
      </c>
      <c r="V13" s="68">
        <f t="shared" si="5"/>
        <v>8036900.3700000001</v>
      </c>
      <c r="W13" s="68">
        <f t="shared" si="6"/>
        <v>5809719.21</v>
      </c>
      <c r="X13" s="65">
        <f t="shared" si="7"/>
        <v>1628624.68</v>
      </c>
      <c r="AJ13" s="102">
        <v>8036900.3700000001</v>
      </c>
      <c r="AK13" s="103">
        <v>5809719.21</v>
      </c>
    </row>
    <row r="14" spans="1:37" s="36" customFormat="1" ht="35.1" customHeight="1" thickBot="1">
      <c r="A14" s="36">
        <v>3</v>
      </c>
      <c r="B14" s="46">
        <v>10</v>
      </c>
      <c r="C14" s="48" t="s">
        <v>35</v>
      </c>
      <c r="D14" s="78">
        <v>1.48</v>
      </c>
      <c r="E14" s="79">
        <v>1.3</v>
      </c>
      <c r="F14" s="79">
        <v>0.91</v>
      </c>
      <c r="G14" s="76">
        <f t="shared" si="0"/>
        <v>1</v>
      </c>
      <c r="H14" s="80">
        <v>7662798.7000000002</v>
      </c>
      <c r="I14" s="81">
        <v>7457731.6100000003</v>
      </c>
      <c r="J14" s="84">
        <f t="shared" si="1"/>
        <v>0</v>
      </c>
      <c r="K14" s="85">
        <f t="shared" si="4"/>
        <v>1065390.23</v>
      </c>
      <c r="L14" s="86"/>
      <c r="M14" s="84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74">
        <f t="shared" si="3"/>
        <v>1</v>
      </c>
      <c r="O14" s="57">
        <v>0</v>
      </c>
      <c r="P14" s="87">
        <v>-1404642.57</v>
      </c>
      <c r="R14" s="37" t="s">
        <v>34</v>
      </c>
      <c r="U14" s="65">
        <v>2667994.1533333333</v>
      </c>
      <c r="V14" s="68">
        <f t="shared" si="5"/>
        <v>7662798.7000000002</v>
      </c>
      <c r="W14" s="68">
        <f t="shared" si="6"/>
        <v>7457731.6100000003</v>
      </c>
      <c r="X14" s="65">
        <f t="shared" si="7"/>
        <v>-1404642.57</v>
      </c>
      <c r="AJ14" s="102">
        <v>7662798.7000000002</v>
      </c>
      <c r="AK14" s="103">
        <v>7457731.6100000003</v>
      </c>
    </row>
    <row r="15" spans="1:37" s="36" customFormat="1" ht="35.1" customHeight="1" thickBot="1">
      <c r="A15" s="36">
        <v>9</v>
      </c>
      <c r="B15" s="46">
        <v>11</v>
      </c>
      <c r="C15" s="48" t="s">
        <v>33</v>
      </c>
      <c r="D15" s="78">
        <v>1.6</v>
      </c>
      <c r="E15" s="79">
        <v>1.4</v>
      </c>
      <c r="F15" s="79">
        <v>1.08</v>
      </c>
      <c r="G15" s="75">
        <f t="shared" si="0"/>
        <v>0</v>
      </c>
      <c r="H15" s="82">
        <v>8647471.4000000004</v>
      </c>
      <c r="I15" s="93">
        <v>4787289.07</v>
      </c>
      <c r="J15" s="84">
        <f t="shared" si="1"/>
        <v>0</v>
      </c>
      <c r="K15" s="85">
        <f t="shared" si="4"/>
        <v>683898.43857142865</v>
      </c>
      <c r="L15" s="86"/>
      <c r="M15" s="84">
        <f t="shared" si="8"/>
        <v>0</v>
      </c>
      <c r="N15" s="74">
        <f t="shared" si="3"/>
        <v>0</v>
      </c>
      <c r="O15" s="57">
        <v>0</v>
      </c>
      <c r="P15" s="87">
        <v>1182382.83</v>
      </c>
      <c r="R15" s="37" t="s">
        <v>32</v>
      </c>
      <c r="U15" s="65">
        <v>1401543.4466666665</v>
      </c>
      <c r="V15" s="68">
        <f t="shared" si="5"/>
        <v>8647471.4000000004</v>
      </c>
      <c r="W15" s="68">
        <f t="shared" si="6"/>
        <v>4787289.07</v>
      </c>
      <c r="X15" s="65">
        <f t="shared" si="7"/>
        <v>1182382.83</v>
      </c>
      <c r="AJ15" s="102">
        <v>8647471.4000000004</v>
      </c>
      <c r="AK15" s="103">
        <v>4787289.07</v>
      </c>
    </row>
    <row r="16" spans="1:37" s="36" customFormat="1" ht="35.1" customHeight="1" thickBot="1">
      <c r="A16" s="36">
        <v>15</v>
      </c>
      <c r="B16" s="46">
        <v>12</v>
      </c>
      <c r="C16" s="48" t="s">
        <v>31</v>
      </c>
      <c r="D16" s="89">
        <v>2.37</v>
      </c>
      <c r="E16" s="90">
        <v>2.06</v>
      </c>
      <c r="F16" s="90">
        <v>1.64</v>
      </c>
      <c r="G16" s="75">
        <f t="shared" si="0"/>
        <v>0</v>
      </c>
      <c r="H16" s="94">
        <v>51189110.030000001</v>
      </c>
      <c r="I16" s="95">
        <v>7368336.1600000001</v>
      </c>
      <c r="J16" s="84">
        <f t="shared" si="1"/>
        <v>0</v>
      </c>
      <c r="K16" s="85">
        <f t="shared" si="4"/>
        <v>1052619.4514285715</v>
      </c>
      <c r="L16" s="86"/>
      <c r="M16" s="84">
        <f t="shared" si="8"/>
        <v>0</v>
      </c>
      <c r="N16" s="74">
        <f t="shared" si="3"/>
        <v>0</v>
      </c>
      <c r="O16" s="57">
        <v>0</v>
      </c>
      <c r="P16" s="92">
        <v>23999168.989999998</v>
      </c>
      <c r="R16" s="37" t="s">
        <v>30</v>
      </c>
      <c r="U16" s="65">
        <v>1532077.28</v>
      </c>
      <c r="V16" s="68">
        <f t="shared" si="5"/>
        <v>51189110.030000001</v>
      </c>
      <c r="W16" s="68">
        <f t="shared" si="6"/>
        <v>7368336.1600000001</v>
      </c>
      <c r="X16" s="65">
        <f t="shared" si="7"/>
        <v>23999168.989999998</v>
      </c>
      <c r="AJ16" s="106">
        <v>51189110.030000001</v>
      </c>
      <c r="AK16" s="103">
        <v>7368336.1600000001</v>
      </c>
    </row>
    <row r="17" spans="1:37" s="36" customFormat="1" ht="35.1" customHeight="1" thickBot="1">
      <c r="A17" s="36">
        <v>6</v>
      </c>
      <c r="B17" s="46">
        <v>13</v>
      </c>
      <c r="C17" s="48" t="s">
        <v>29</v>
      </c>
      <c r="D17" s="89">
        <v>0.88</v>
      </c>
      <c r="E17" s="90">
        <v>0.74</v>
      </c>
      <c r="F17" s="90">
        <v>0.46</v>
      </c>
      <c r="G17" s="76">
        <f t="shared" si="0"/>
        <v>3</v>
      </c>
      <c r="H17" s="96">
        <v>-1282189.17</v>
      </c>
      <c r="I17" s="95">
        <v>1103966.6599999999</v>
      </c>
      <c r="J17" s="97">
        <f t="shared" si="1"/>
        <v>1</v>
      </c>
      <c r="K17" s="85">
        <f t="shared" si="4"/>
        <v>157709.52285714285</v>
      </c>
      <c r="L17" s="86"/>
      <c r="M17" s="84">
        <f t="shared" si="8"/>
        <v>2</v>
      </c>
      <c r="N17" s="74">
        <f t="shared" si="3"/>
        <v>6</v>
      </c>
      <c r="O17" s="57">
        <v>4</v>
      </c>
      <c r="P17" s="83">
        <v>-5730078.5899999999</v>
      </c>
      <c r="R17" s="37" t="s">
        <v>28</v>
      </c>
      <c r="U17" s="65">
        <v>1005117.5800000001</v>
      </c>
      <c r="V17" s="68">
        <f t="shared" si="5"/>
        <v>-1282189.17</v>
      </c>
      <c r="W17" s="68">
        <f t="shared" si="6"/>
        <v>1103966.6599999999</v>
      </c>
      <c r="X17" s="65">
        <f t="shared" si="7"/>
        <v>-5730078.5899999999</v>
      </c>
      <c r="AJ17" s="107">
        <v>-1282189.17</v>
      </c>
      <c r="AK17" s="103">
        <v>1103966.6599999999</v>
      </c>
    </row>
    <row r="18" spans="1:37" s="36" customFormat="1" ht="35.1" customHeight="1" thickBot="1">
      <c r="A18" s="36">
        <v>1</v>
      </c>
      <c r="B18" s="46">
        <v>14</v>
      </c>
      <c r="C18" s="48" t="s">
        <v>27</v>
      </c>
      <c r="D18" s="89">
        <v>1.28</v>
      </c>
      <c r="E18" s="90">
        <v>1.18</v>
      </c>
      <c r="F18" s="90">
        <v>0.85</v>
      </c>
      <c r="G18" s="76">
        <f t="shared" si="0"/>
        <v>1</v>
      </c>
      <c r="H18" s="94">
        <v>6302980.4900000002</v>
      </c>
      <c r="I18" s="95">
        <v>4075115.27</v>
      </c>
      <c r="J18" s="84">
        <f t="shared" si="1"/>
        <v>0</v>
      </c>
      <c r="K18" s="85">
        <f t="shared" si="4"/>
        <v>582159.32428571431</v>
      </c>
      <c r="L18" s="86"/>
      <c r="M18" s="84">
        <f t="shared" si="8"/>
        <v>0</v>
      </c>
      <c r="N18" s="74">
        <f t="shared" si="3"/>
        <v>1</v>
      </c>
      <c r="O18" s="57">
        <v>1</v>
      </c>
      <c r="P18" s="83">
        <v>-3350648.21</v>
      </c>
      <c r="R18" s="37" t="s">
        <v>26</v>
      </c>
      <c r="U18" s="65">
        <v>1938520.0766666669</v>
      </c>
      <c r="V18" s="68">
        <f t="shared" si="5"/>
        <v>6302980.4900000002</v>
      </c>
      <c r="W18" s="68">
        <f t="shared" si="6"/>
        <v>4075115.27</v>
      </c>
      <c r="X18" s="65">
        <f t="shared" si="7"/>
        <v>-3350648.21</v>
      </c>
      <c r="AJ18" s="106">
        <v>6302980.4900000002</v>
      </c>
      <c r="AK18" s="103">
        <v>4075115.27</v>
      </c>
    </row>
    <row r="19" spans="1:37" s="36" customFormat="1" ht="35.1" customHeight="1" thickBot="1">
      <c r="A19" s="36">
        <v>7</v>
      </c>
      <c r="B19" s="46">
        <v>15</v>
      </c>
      <c r="C19" s="48" t="s">
        <v>25</v>
      </c>
      <c r="D19" s="77">
        <v>1.1200000000000001</v>
      </c>
      <c r="E19" s="91">
        <v>0.95</v>
      </c>
      <c r="F19" s="91">
        <v>0.72</v>
      </c>
      <c r="G19" s="76">
        <f t="shared" si="0"/>
        <v>3</v>
      </c>
      <c r="H19" s="96">
        <v>1408466.64</v>
      </c>
      <c r="I19" s="95">
        <v>19109.060000000001</v>
      </c>
      <c r="J19" s="84">
        <f t="shared" si="1"/>
        <v>0</v>
      </c>
      <c r="K19" s="85">
        <f t="shared" si="4"/>
        <v>2729.8657142857146</v>
      </c>
      <c r="L19" s="86"/>
      <c r="M19" s="84">
        <f t="shared" si="8"/>
        <v>0</v>
      </c>
      <c r="N19" s="74">
        <f t="shared" si="3"/>
        <v>3</v>
      </c>
      <c r="O19" s="57">
        <v>1</v>
      </c>
      <c r="P19" s="83">
        <v>-3403747.43</v>
      </c>
      <c r="R19" s="37" t="s">
        <v>24</v>
      </c>
      <c r="U19" s="65">
        <v>656347.48</v>
      </c>
      <c r="V19" s="68">
        <f t="shared" si="5"/>
        <v>1408466.64</v>
      </c>
      <c r="W19" s="68">
        <f t="shared" si="6"/>
        <v>19109.060000000001</v>
      </c>
      <c r="X19" s="65">
        <f t="shared" si="7"/>
        <v>-3403747.43</v>
      </c>
      <c r="AJ19" s="106">
        <v>1408466.64</v>
      </c>
      <c r="AK19" s="103">
        <v>19109.060000000001</v>
      </c>
    </row>
    <row r="20" spans="1:37" s="36" customFormat="1" ht="35.1" customHeight="1" thickBot="1">
      <c r="A20" s="36">
        <v>12</v>
      </c>
      <c r="B20" s="46">
        <v>16</v>
      </c>
      <c r="C20" s="45" t="s">
        <v>23</v>
      </c>
      <c r="D20" s="77">
        <v>1.01</v>
      </c>
      <c r="E20" s="91">
        <v>0.89</v>
      </c>
      <c r="F20" s="91">
        <v>0.62</v>
      </c>
      <c r="G20" s="76">
        <f t="shared" si="0"/>
        <v>3</v>
      </c>
      <c r="H20" s="94">
        <v>101993.07</v>
      </c>
      <c r="I20" s="95">
        <v>-2020440.76</v>
      </c>
      <c r="J20" s="97">
        <f t="shared" si="1"/>
        <v>1</v>
      </c>
      <c r="K20" s="85">
        <f t="shared" si="4"/>
        <v>-288634.39428571431</v>
      </c>
      <c r="L20" s="86"/>
      <c r="M20" s="97">
        <f t="shared" si="8"/>
        <v>2</v>
      </c>
      <c r="N20" s="74">
        <f t="shared" si="3"/>
        <v>6</v>
      </c>
      <c r="O20" s="57">
        <v>4</v>
      </c>
      <c r="P20" s="83">
        <v>-4514953.3</v>
      </c>
      <c r="R20" s="37" t="s">
        <v>22</v>
      </c>
      <c r="U20" s="65">
        <v>79155.72</v>
      </c>
      <c r="V20" s="68">
        <f t="shared" si="5"/>
        <v>101993.07</v>
      </c>
      <c r="W20" s="68">
        <f t="shared" si="6"/>
        <v>-2020440.76</v>
      </c>
      <c r="X20" s="65">
        <f t="shared" si="7"/>
        <v>-4514953.3</v>
      </c>
      <c r="AJ20" s="106">
        <v>101993.07</v>
      </c>
      <c r="AK20" s="105">
        <v>-2020440.76</v>
      </c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735161293.11000001</v>
      </c>
      <c r="W21" s="67">
        <f>SUM(I5:I20)</f>
        <v>172298354.90000004</v>
      </c>
      <c r="X21" s="66">
        <f>SUM(P5:P20)</f>
        <v>194011281.20000002</v>
      </c>
      <c r="AJ21" s="99">
        <f>SUM(AJ5:AJ20)</f>
        <v>735161293.11000001</v>
      </c>
      <c r="AK21" s="66">
        <f>SUM(AK5:AK20)</f>
        <v>172298354.90000004</v>
      </c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73"/>
      <c r="N27" s="73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P6:P15">
    <cfRule type="cellIs" dxfId="35" priority="28" operator="lessThan">
      <formula>0</formula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4" priority="10" operator="lessThan">
      <formula>1.5</formula>
    </cfRule>
  </conditionalFormatting>
  <conditionalFormatting sqref="E5:E20">
    <cfRule type="cellIs" dxfId="33" priority="9" operator="lessThan">
      <formula>1</formula>
    </cfRule>
  </conditionalFormatting>
  <conditionalFormatting sqref="F5:F20">
    <cfRule type="cellIs" dxfId="32" priority="8" operator="lessThan">
      <formula>0.8</formula>
    </cfRule>
  </conditionalFormatting>
  <conditionalFormatting sqref="H5:I20">
    <cfRule type="cellIs" dxfId="31" priority="7" operator="lessThan">
      <formula>0</formula>
    </cfRule>
  </conditionalFormatting>
  <conditionalFormatting sqref="P5:P20">
    <cfRule type="cellIs" dxfId="3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23" sqref="G2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34" t="s">
        <v>97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98</v>
      </c>
    </row>
    <row r="2" spans="1:37" ht="48" customHeight="1" thickBot="1">
      <c r="C2" s="136" t="s">
        <v>66</v>
      </c>
      <c r="D2" s="138" t="s">
        <v>65</v>
      </c>
      <c r="E2" s="138"/>
      <c r="F2" s="138"/>
      <c r="G2" s="138"/>
      <c r="H2" s="139" t="s">
        <v>64</v>
      </c>
      <c r="I2" s="139"/>
      <c r="J2" s="139"/>
      <c r="K2" s="140" t="s">
        <v>63</v>
      </c>
      <c r="L2" s="140"/>
      <c r="M2" s="140"/>
      <c r="N2" s="163" t="s">
        <v>99</v>
      </c>
      <c r="O2" s="161" t="s">
        <v>100</v>
      </c>
      <c r="P2" s="157" t="s">
        <v>62</v>
      </c>
    </row>
    <row r="3" spans="1:37" ht="38.25" customHeight="1" thickBot="1">
      <c r="C3" s="136"/>
      <c r="D3" s="149" t="s">
        <v>61</v>
      </c>
      <c r="E3" s="149" t="s">
        <v>60</v>
      </c>
      <c r="F3" s="149" t="s">
        <v>59</v>
      </c>
      <c r="G3" s="151" t="s">
        <v>54</v>
      </c>
      <c r="H3" s="153" t="s">
        <v>58</v>
      </c>
      <c r="I3" s="136" t="s">
        <v>57</v>
      </c>
      <c r="J3" s="145" t="s">
        <v>54</v>
      </c>
      <c r="K3" s="147" t="s">
        <v>56</v>
      </c>
      <c r="L3" s="136" t="s">
        <v>55</v>
      </c>
      <c r="M3" s="143" t="s">
        <v>54</v>
      </c>
      <c r="N3" s="163"/>
      <c r="O3" s="161"/>
      <c r="P3" s="158"/>
    </row>
    <row r="4" spans="1:37" ht="36.75" customHeight="1" thickBot="1">
      <c r="C4" s="137"/>
      <c r="D4" s="150"/>
      <c r="E4" s="150"/>
      <c r="F4" s="150"/>
      <c r="G4" s="152"/>
      <c r="H4" s="154"/>
      <c r="I4" s="137"/>
      <c r="J4" s="146"/>
      <c r="K4" s="148"/>
      <c r="L4" s="137"/>
      <c r="M4" s="144"/>
      <c r="N4" s="164"/>
      <c r="O4" s="162"/>
      <c r="P4" s="158"/>
      <c r="V4" s="1" t="s">
        <v>74</v>
      </c>
      <c r="W4" s="1" t="s">
        <v>75</v>
      </c>
      <c r="X4" s="1" t="s">
        <v>76</v>
      </c>
    </row>
    <row r="5" spans="1:37" s="36" customFormat="1" ht="35.1" customHeight="1" thickBot="1">
      <c r="A5" s="36">
        <v>13</v>
      </c>
      <c r="B5" s="46">
        <v>1</v>
      </c>
      <c r="C5" s="45" t="s">
        <v>53</v>
      </c>
      <c r="D5" s="89">
        <v>3.56</v>
      </c>
      <c r="E5" s="79">
        <v>3.38</v>
      </c>
      <c r="F5" s="79">
        <v>2.1</v>
      </c>
      <c r="G5" s="75">
        <f t="shared" ref="G5:G20" si="0">(IF(D5&lt;1.5,1,0))+(IF(E5&lt;1,1,0))+(IF(F5&lt;0.8,1,0))</f>
        <v>0</v>
      </c>
      <c r="H5" s="80">
        <v>548712824.05999994</v>
      </c>
      <c r="I5" s="92">
        <v>81833107.849999994</v>
      </c>
      <c r="J5" s="84">
        <f t="shared" ref="J5:J20" si="1">IF(I5&lt;0,1,0)+IF(H5&lt;0,1,0)</f>
        <v>0</v>
      </c>
      <c r="K5" s="85">
        <f>SUM(I5/8)</f>
        <v>10229138.481249999</v>
      </c>
      <c r="L5" s="86"/>
      <c r="M5" s="84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74">
        <f t="shared" ref="N5:N20" si="2">SUM(G5+J5+M5)</f>
        <v>0</v>
      </c>
      <c r="O5" s="74">
        <v>0</v>
      </c>
      <c r="P5" s="92">
        <v>239196587.97</v>
      </c>
      <c r="R5" s="37" t="s">
        <v>52</v>
      </c>
      <c r="U5" s="65">
        <v>33012199.886666667</v>
      </c>
      <c r="V5" s="68">
        <f>SUM(H5)</f>
        <v>548712824.05999994</v>
      </c>
      <c r="W5" s="68">
        <f>SUM(I5)</f>
        <v>81833107.849999994</v>
      </c>
      <c r="X5" s="65">
        <f>SUM(P5)</f>
        <v>239196587.97</v>
      </c>
      <c r="AJ5" s="100"/>
      <c r="AK5" s="101"/>
    </row>
    <row r="6" spans="1:37" s="36" customFormat="1" ht="35.1" customHeight="1" thickBot="1">
      <c r="A6" s="36">
        <v>2</v>
      </c>
      <c r="B6" s="46">
        <v>2</v>
      </c>
      <c r="C6" s="45" t="s">
        <v>51</v>
      </c>
      <c r="D6" s="89">
        <v>1.04</v>
      </c>
      <c r="E6" s="79">
        <v>0.92</v>
      </c>
      <c r="F6" s="90">
        <v>0.54</v>
      </c>
      <c r="G6" s="76">
        <f t="shared" si="0"/>
        <v>3</v>
      </c>
      <c r="H6" s="80">
        <v>5976427.04</v>
      </c>
      <c r="I6" s="81">
        <v>9692105.1699999999</v>
      </c>
      <c r="J6" s="84">
        <f t="shared" si="1"/>
        <v>0</v>
      </c>
      <c r="K6" s="85">
        <f t="shared" ref="K6:K20" si="3">SUM(I6/8)</f>
        <v>1211513.14625</v>
      </c>
      <c r="L6" s="86"/>
      <c r="M6" s="84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74">
        <f t="shared" si="2"/>
        <v>3</v>
      </c>
      <c r="O6" s="74">
        <v>2</v>
      </c>
      <c r="P6" s="87">
        <v>-62004989.469999999</v>
      </c>
      <c r="R6" s="37" t="s">
        <v>50</v>
      </c>
      <c r="U6" s="65">
        <v>4984296.9133333331</v>
      </c>
      <c r="V6" s="68">
        <f t="shared" ref="V6:V20" si="5">SUM(H6)</f>
        <v>5976427.04</v>
      </c>
      <c r="W6" s="68">
        <f t="shared" ref="W6:W20" si="6">SUM(I6)</f>
        <v>9692105.1699999999</v>
      </c>
      <c r="X6" s="65">
        <f t="shared" ref="X6:X20" si="7">SUM(P6)</f>
        <v>-62004989.469999999</v>
      </c>
      <c r="AJ6" s="102"/>
      <c r="AK6" s="103"/>
    </row>
    <row r="7" spans="1:37" s="36" customFormat="1" ht="35.1" customHeight="1" thickBot="1">
      <c r="A7" s="36">
        <v>8</v>
      </c>
      <c r="B7" s="46">
        <v>3</v>
      </c>
      <c r="C7" s="45" t="s">
        <v>49</v>
      </c>
      <c r="D7" s="78">
        <v>1</v>
      </c>
      <c r="E7" s="79">
        <v>0.88</v>
      </c>
      <c r="F7" s="79">
        <v>0.68</v>
      </c>
      <c r="G7" s="76">
        <f t="shared" si="0"/>
        <v>3</v>
      </c>
      <c r="H7" s="80">
        <v>8302.3799999999992</v>
      </c>
      <c r="I7" s="81">
        <v>4222564.46</v>
      </c>
      <c r="J7" s="84">
        <f t="shared" si="1"/>
        <v>0</v>
      </c>
      <c r="K7" s="85">
        <f t="shared" si="3"/>
        <v>527820.5575</v>
      </c>
      <c r="L7" s="86"/>
      <c r="M7" s="84">
        <f t="shared" si="4"/>
        <v>0</v>
      </c>
      <c r="N7" s="74">
        <f t="shared" si="2"/>
        <v>3</v>
      </c>
      <c r="O7" s="74">
        <v>3</v>
      </c>
      <c r="P7" s="87">
        <v>-9088530.6300000008</v>
      </c>
      <c r="R7" s="37" t="s">
        <v>48</v>
      </c>
      <c r="U7" s="65">
        <v>2713175.5533333332</v>
      </c>
      <c r="V7" s="68">
        <f t="shared" si="5"/>
        <v>8302.3799999999992</v>
      </c>
      <c r="W7" s="68">
        <f t="shared" si="6"/>
        <v>4222564.46</v>
      </c>
      <c r="X7" s="65">
        <f t="shared" si="7"/>
        <v>-9088530.6300000008</v>
      </c>
      <c r="AJ7" s="102"/>
      <c r="AK7" s="103"/>
    </row>
    <row r="8" spans="1:37" s="36" customFormat="1" ht="35.1" customHeight="1" thickBot="1">
      <c r="A8" s="36">
        <v>16</v>
      </c>
      <c r="B8" s="46">
        <v>4</v>
      </c>
      <c r="C8" s="45" t="s">
        <v>47</v>
      </c>
      <c r="D8" s="78">
        <v>1.42</v>
      </c>
      <c r="E8" s="79">
        <v>1.26</v>
      </c>
      <c r="F8" s="79">
        <v>0.74</v>
      </c>
      <c r="G8" s="75">
        <f t="shared" si="0"/>
        <v>2</v>
      </c>
      <c r="H8" s="80">
        <v>8528272.1300000008</v>
      </c>
      <c r="I8" s="81">
        <v>22994760.850000001</v>
      </c>
      <c r="J8" s="84">
        <f t="shared" si="1"/>
        <v>0</v>
      </c>
      <c r="K8" s="85">
        <f t="shared" si="3"/>
        <v>2874345.1062500002</v>
      </c>
      <c r="L8" s="86"/>
      <c r="M8" s="84">
        <f t="shared" si="4"/>
        <v>0</v>
      </c>
      <c r="N8" s="74">
        <f t="shared" si="2"/>
        <v>2</v>
      </c>
      <c r="O8" s="74">
        <v>0</v>
      </c>
      <c r="P8" s="87">
        <v>-5289697.22</v>
      </c>
      <c r="R8" s="37" t="s">
        <v>46</v>
      </c>
      <c r="U8" s="65">
        <v>1844858.11</v>
      </c>
      <c r="V8" s="68">
        <f t="shared" si="5"/>
        <v>8528272.1300000008</v>
      </c>
      <c r="W8" s="68">
        <f t="shared" si="6"/>
        <v>22994760.850000001</v>
      </c>
      <c r="X8" s="65">
        <f t="shared" si="7"/>
        <v>-5289697.22</v>
      </c>
      <c r="AJ8" s="102"/>
      <c r="AK8" s="103"/>
    </row>
    <row r="9" spans="1:37" s="36" customFormat="1" ht="35.1" customHeight="1" thickBot="1">
      <c r="A9" s="36">
        <v>14</v>
      </c>
      <c r="B9" s="46">
        <v>5</v>
      </c>
      <c r="C9" s="45" t="s">
        <v>45</v>
      </c>
      <c r="D9" s="78">
        <v>2.1800000000000002</v>
      </c>
      <c r="E9" s="79">
        <v>2</v>
      </c>
      <c r="F9" s="79">
        <v>1.45</v>
      </c>
      <c r="G9" s="75">
        <f t="shared" si="0"/>
        <v>0</v>
      </c>
      <c r="H9" s="80">
        <v>17488952.68</v>
      </c>
      <c r="I9" s="81">
        <v>4356826.6399999997</v>
      </c>
      <c r="J9" s="84">
        <f t="shared" si="1"/>
        <v>0</v>
      </c>
      <c r="K9" s="85">
        <f t="shared" si="3"/>
        <v>544603.32999999996</v>
      </c>
      <c r="L9" s="86"/>
      <c r="M9" s="84">
        <f t="shared" si="4"/>
        <v>0</v>
      </c>
      <c r="N9" s="74">
        <f t="shared" si="2"/>
        <v>0</v>
      </c>
      <c r="O9" s="74">
        <v>0</v>
      </c>
      <c r="P9" s="87">
        <v>6773644.7199999997</v>
      </c>
      <c r="R9" s="37" t="s">
        <v>44</v>
      </c>
      <c r="U9" s="65">
        <v>2272784.0766666667</v>
      </c>
      <c r="V9" s="68">
        <f t="shared" si="5"/>
        <v>17488952.68</v>
      </c>
      <c r="W9" s="68">
        <f t="shared" si="6"/>
        <v>4356826.6399999997</v>
      </c>
      <c r="X9" s="65">
        <f t="shared" si="7"/>
        <v>6773644.7199999997</v>
      </c>
      <c r="AJ9" s="102"/>
      <c r="AK9" s="103"/>
    </row>
    <row r="10" spans="1:37" s="36" customFormat="1" ht="35.1" customHeight="1" thickBot="1">
      <c r="A10" s="36">
        <v>10</v>
      </c>
      <c r="B10" s="46">
        <v>6</v>
      </c>
      <c r="C10" s="48" t="s">
        <v>43</v>
      </c>
      <c r="D10" s="78">
        <v>1.19</v>
      </c>
      <c r="E10" s="79">
        <v>1</v>
      </c>
      <c r="F10" s="79">
        <v>0.71</v>
      </c>
      <c r="G10" s="76">
        <f t="shared" si="0"/>
        <v>2</v>
      </c>
      <c r="H10" s="80">
        <v>2521669.77</v>
      </c>
      <c r="I10" s="81">
        <v>-4293632.55</v>
      </c>
      <c r="J10" s="97">
        <f t="shared" si="1"/>
        <v>1</v>
      </c>
      <c r="K10" s="85">
        <f t="shared" si="3"/>
        <v>-536704.06874999998</v>
      </c>
      <c r="L10" s="86"/>
      <c r="M10" s="84">
        <f t="shared" si="4"/>
        <v>1</v>
      </c>
      <c r="N10" s="74">
        <f t="shared" si="2"/>
        <v>4</v>
      </c>
      <c r="O10" s="74">
        <v>7</v>
      </c>
      <c r="P10" s="87">
        <v>-3955850.46</v>
      </c>
      <c r="R10" s="37" t="s">
        <v>42</v>
      </c>
      <c r="U10" s="65">
        <v>590595.51666666672</v>
      </c>
      <c r="V10" s="68">
        <f t="shared" si="5"/>
        <v>2521669.77</v>
      </c>
      <c r="W10" s="68">
        <f t="shared" si="6"/>
        <v>-4293632.55</v>
      </c>
      <c r="X10" s="65">
        <f t="shared" si="7"/>
        <v>-3955850.46</v>
      </c>
      <c r="AJ10" s="104"/>
      <c r="AK10" s="105"/>
    </row>
    <row r="11" spans="1:37" s="36" customFormat="1" ht="35.1" customHeight="1" thickBot="1">
      <c r="A11" s="36">
        <v>11</v>
      </c>
      <c r="B11" s="46">
        <v>7</v>
      </c>
      <c r="C11" s="48" t="s">
        <v>41</v>
      </c>
      <c r="D11" s="78">
        <v>2.14</v>
      </c>
      <c r="E11" s="79">
        <v>1.95</v>
      </c>
      <c r="F11" s="79">
        <v>0.99</v>
      </c>
      <c r="G11" s="75">
        <f t="shared" si="0"/>
        <v>0</v>
      </c>
      <c r="H11" s="80">
        <v>46375787.759999998</v>
      </c>
      <c r="I11" s="88">
        <v>-8572552.1199999992</v>
      </c>
      <c r="J11" s="97">
        <f t="shared" si="1"/>
        <v>1</v>
      </c>
      <c r="K11" s="85">
        <f t="shared" si="3"/>
        <v>-1071569.0149999999</v>
      </c>
      <c r="L11" s="86"/>
      <c r="M11" s="84">
        <f t="shared" si="4"/>
        <v>0</v>
      </c>
      <c r="N11" s="74">
        <f t="shared" si="2"/>
        <v>1</v>
      </c>
      <c r="O11" s="74">
        <v>1</v>
      </c>
      <c r="P11" s="87">
        <v>-200107.65</v>
      </c>
      <c r="R11" s="37" t="s">
        <v>40</v>
      </c>
      <c r="U11" s="65">
        <v>3029723.53</v>
      </c>
      <c r="V11" s="68">
        <f t="shared" si="5"/>
        <v>46375787.759999998</v>
      </c>
      <c r="W11" s="68">
        <f t="shared" si="6"/>
        <v>-8572552.1199999992</v>
      </c>
      <c r="X11" s="65">
        <f t="shared" si="7"/>
        <v>-200107.65</v>
      </c>
      <c r="AJ11" s="102"/>
      <c r="AK11" s="105"/>
    </row>
    <row r="12" spans="1:37" s="36" customFormat="1" ht="35.1" customHeight="1" thickBot="1">
      <c r="A12" s="36">
        <v>4</v>
      </c>
      <c r="B12" s="46">
        <v>8</v>
      </c>
      <c r="C12" s="48" t="s">
        <v>39</v>
      </c>
      <c r="D12" s="78">
        <v>1.1000000000000001</v>
      </c>
      <c r="E12" s="79">
        <v>0.97</v>
      </c>
      <c r="F12" s="79">
        <v>0.61</v>
      </c>
      <c r="G12" s="76">
        <f t="shared" si="0"/>
        <v>3</v>
      </c>
      <c r="H12" s="80">
        <v>2874395.51</v>
      </c>
      <c r="I12" s="92">
        <v>3301377.73</v>
      </c>
      <c r="J12" s="84">
        <f t="shared" si="1"/>
        <v>0</v>
      </c>
      <c r="K12" s="85">
        <f t="shared" si="3"/>
        <v>412672.21625</v>
      </c>
      <c r="L12" s="86"/>
      <c r="M12" s="84">
        <f t="shared" si="4"/>
        <v>0</v>
      </c>
      <c r="N12" s="74">
        <f t="shared" si="2"/>
        <v>3</v>
      </c>
      <c r="O12" s="74">
        <v>3</v>
      </c>
      <c r="P12" s="87">
        <v>-10981184.039999999</v>
      </c>
      <c r="R12" s="37" t="s">
        <v>38</v>
      </c>
      <c r="U12" s="65">
        <v>2517570.7399999998</v>
      </c>
      <c r="V12" s="68">
        <f t="shared" si="5"/>
        <v>2874395.51</v>
      </c>
      <c r="W12" s="68">
        <f t="shared" si="6"/>
        <v>3301377.73</v>
      </c>
      <c r="X12" s="65">
        <f t="shared" si="7"/>
        <v>-10981184.039999999</v>
      </c>
      <c r="AJ12" s="102"/>
      <c r="AK12" s="103"/>
    </row>
    <row r="13" spans="1:37" s="36" customFormat="1" ht="35.1" customHeight="1" thickBot="1">
      <c r="A13" s="36">
        <v>5</v>
      </c>
      <c r="B13" s="46">
        <v>9</v>
      </c>
      <c r="C13" s="48" t="s">
        <v>37</v>
      </c>
      <c r="D13" s="78">
        <v>1.31</v>
      </c>
      <c r="E13" s="79">
        <v>1.21</v>
      </c>
      <c r="F13" s="79">
        <v>1</v>
      </c>
      <c r="G13" s="76">
        <f t="shared" si="0"/>
        <v>1</v>
      </c>
      <c r="H13" s="80">
        <v>6525344.04</v>
      </c>
      <c r="I13" s="81">
        <v>3874217.44</v>
      </c>
      <c r="J13" s="84">
        <f t="shared" si="1"/>
        <v>0</v>
      </c>
      <c r="K13" s="85">
        <f t="shared" si="3"/>
        <v>484277.18</v>
      </c>
      <c r="L13" s="86"/>
      <c r="M13" s="84">
        <f t="shared" si="4"/>
        <v>0</v>
      </c>
      <c r="N13" s="74">
        <f t="shared" si="2"/>
        <v>1</v>
      </c>
      <c r="O13" s="74">
        <v>1</v>
      </c>
      <c r="P13" s="87">
        <v>-70370.38</v>
      </c>
      <c r="R13" s="37" t="s">
        <v>36</v>
      </c>
      <c r="U13" s="65">
        <v>2262944.5966666667</v>
      </c>
      <c r="V13" s="68">
        <f t="shared" si="5"/>
        <v>6525344.04</v>
      </c>
      <c r="W13" s="68">
        <f t="shared" si="6"/>
        <v>3874217.44</v>
      </c>
      <c r="X13" s="65">
        <f t="shared" si="7"/>
        <v>-70370.38</v>
      </c>
      <c r="AJ13" s="102"/>
      <c r="AK13" s="103"/>
    </row>
    <row r="14" spans="1:37" s="36" customFormat="1" ht="35.1" customHeight="1" thickBot="1">
      <c r="A14" s="36">
        <v>3</v>
      </c>
      <c r="B14" s="46">
        <v>10</v>
      </c>
      <c r="C14" s="48" t="s">
        <v>35</v>
      </c>
      <c r="D14" s="78">
        <v>1.42</v>
      </c>
      <c r="E14" s="79">
        <v>1.22</v>
      </c>
      <c r="F14" s="79">
        <v>0.83</v>
      </c>
      <c r="G14" s="76">
        <f t="shared" si="0"/>
        <v>1</v>
      </c>
      <c r="H14" s="80">
        <v>7023046.5099999998</v>
      </c>
      <c r="I14" s="81">
        <v>6630721.4400000004</v>
      </c>
      <c r="J14" s="84">
        <f t="shared" si="1"/>
        <v>0</v>
      </c>
      <c r="K14" s="85">
        <f t="shared" si="3"/>
        <v>828840.18</v>
      </c>
      <c r="L14" s="86"/>
      <c r="M14" s="84">
        <f t="shared" si="4"/>
        <v>0</v>
      </c>
      <c r="N14" s="74">
        <f t="shared" si="2"/>
        <v>1</v>
      </c>
      <c r="O14" s="74">
        <v>1</v>
      </c>
      <c r="P14" s="87">
        <v>-2808090.55</v>
      </c>
      <c r="R14" s="37" t="s">
        <v>34</v>
      </c>
      <c r="U14" s="65">
        <v>2667994.1533333333</v>
      </c>
      <c r="V14" s="68">
        <f t="shared" si="5"/>
        <v>7023046.5099999998</v>
      </c>
      <c r="W14" s="68">
        <f t="shared" si="6"/>
        <v>6630721.4400000004</v>
      </c>
      <c r="X14" s="65">
        <f t="shared" si="7"/>
        <v>-2808090.55</v>
      </c>
      <c r="AJ14" s="102"/>
      <c r="AK14" s="103"/>
    </row>
    <row r="15" spans="1:37" s="36" customFormat="1" ht="35.1" customHeight="1" thickBot="1">
      <c r="A15" s="36">
        <v>9</v>
      </c>
      <c r="B15" s="46">
        <v>11</v>
      </c>
      <c r="C15" s="48" t="s">
        <v>33</v>
      </c>
      <c r="D15" s="78">
        <v>1.55</v>
      </c>
      <c r="E15" s="79">
        <v>1.35</v>
      </c>
      <c r="F15" s="79">
        <v>0.96</v>
      </c>
      <c r="G15" s="75">
        <f t="shared" si="0"/>
        <v>0</v>
      </c>
      <c r="H15" s="82">
        <v>7900907.2300000004</v>
      </c>
      <c r="I15" s="93">
        <v>3457948.13</v>
      </c>
      <c r="J15" s="84">
        <f t="shared" si="1"/>
        <v>0</v>
      </c>
      <c r="K15" s="85">
        <f t="shared" si="3"/>
        <v>432243.51624999999</v>
      </c>
      <c r="L15" s="86"/>
      <c r="M15" s="84">
        <f t="shared" si="4"/>
        <v>0</v>
      </c>
      <c r="N15" s="74">
        <f t="shared" si="2"/>
        <v>0</v>
      </c>
      <c r="O15" s="74">
        <v>0</v>
      </c>
      <c r="P15" s="87">
        <v>-570082.24</v>
      </c>
      <c r="R15" s="37" t="s">
        <v>32</v>
      </c>
      <c r="U15" s="65">
        <v>1401543.4466666665</v>
      </c>
      <c r="V15" s="68">
        <f t="shared" si="5"/>
        <v>7900907.2300000004</v>
      </c>
      <c r="W15" s="68">
        <f t="shared" si="6"/>
        <v>3457948.13</v>
      </c>
      <c r="X15" s="65">
        <f t="shared" si="7"/>
        <v>-570082.24</v>
      </c>
      <c r="AJ15" s="102"/>
      <c r="AK15" s="103"/>
    </row>
    <row r="16" spans="1:37" s="36" customFormat="1" ht="35.1" customHeight="1" thickBot="1">
      <c r="A16" s="36">
        <v>15</v>
      </c>
      <c r="B16" s="46">
        <v>12</v>
      </c>
      <c r="C16" s="48" t="s">
        <v>31</v>
      </c>
      <c r="D16" s="89">
        <v>2.31</v>
      </c>
      <c r="E16" s="90">
        <v>1.98</v>
      </c>
      <c r="F16" s="90">
        <v>1.6</v>
      </c>
      <c r="G16" s="75">
        <f t="shared" si="0"/>
        <v>0</v>
      </c>
      <c r="H16" s="94">
        <v>48781480.219999999</v>
      </c>
      <c r="I16" s="95">
        <v>4377751.62</v>
      </c>
      <c r="J16" s="84">
        <f t="shared" si="1"/>
        <v>0</v>
      </c>
      <c r="K16" s="85">
        <f t="shared" si="3"/>
        <v>547218.95250000001</v>
      </c>
      <c r="L16" s="86"/>
      <c r="M16" s="84">
        <f t="shared" si="4"/>
        <v>0</v>
      </c>
      <c r="N16" s="74">
        <f t="shared" si="2"/>
        <v>0</v>
      </c>
      <c r="O16" s="74">
        <v>0</v>
      </c>
      <c r="P16" s="92">
        <v>22518672.789999999</v>
      </c>
      <c r="R16" s="37" t="s">
        <v>30</v>
      </c>
      <c r="U16" s="65">
        <v>1532077.28</v>
      </c>
      <c r="V16" s="68">
        <f t="shared" si="5"/>
        <v>48781480.219999999</v>
      </c>
      <c r="W16" s="68">
        <f t="shared" si="6"/>
        <v>4377751.62</v>
      </c>
      <c r="X16" s="65">
        <f t="shared" si="7"/>
        <v>22518672.789999999</v>
      </c>
      <c r="AJ16" s="106"/>
      <c r="AK16" s="103"/>
    </row>
    <row r="17" spans="1:37" s="36" customFormat="1" ht="35.1" customHeight="1" thickBot="1">
      <c r="A17" s="36">
        <v>6</v>
      </c>
      <c r="B17" s="46">
        <v>13</v>
      </c>
      <c r="C17" s="48" t="s">
        <v>29</v>
      </c>
      <c r="D17" s="89">
        <v>0.79</v>
      </c>
      <c r="E17" s="90">
        <v>0.63</v>
      </c>
      <c r="F17" s="90">
        <v>0.35</v>
      </c>
      <c r="G17" s="76">
        <f t="shared" si="0"/>
        <v>3</v>
      </c>
      <c r="H17" s="96">
        <v>-2122967.79</v>
      </c>
      <c r="I17" s="95">
        <v>-257731.62</v>
      </c>
      <c r="J17" s="97">
        <f t="shared" si="1"/>
        <v>2</v>
      </c>
      <c r="K17" s="85">
        <f t="shared" si="3"/>
        <v>-32216.452499999999</v>
      </c>
      <c r="L17" s="86"/>
      <c r="M17" s="84">
        <f t="shared" si="4"/>
        <v>2</v>
      </c>
      <c r="N17" s="74">
        <f t="shared" si="2"/>
        <v>7</v>
      </c>
      <c r="O17" s="74">
        <v>6</v>
      </c>
      <c r="P17" s="83">
        <v>-6450427.6200000001</v>
      </c>
      <c r="R17" s="37" t="s">
        <v>28</v>
      </c>
      <c r="U17" s="65">
        <v>1005117.5800000001</v>
      </c>
      <c r="V17" s="68">
        <f t="shared" si="5"/>
        <v>-2122967.79</v>
      </c>
      <c r="W17" s="68">
        <f t="shared" si="6"/>
        <v>-257731.62</v>
      </c>
      <c r="X17" s="65">
        <f t="shared" si="7"/>
        <v>-6450427.6200000001</v>
      </c>
      <c r="AJ17" s="107"/>
      <c r="AK17" s="103"/>
    </row>
    <row r="18" spans="1:37" s="36" customFormat="1" ht="35.1" customHeight="1" thickBot="1">
      <c r="A18" s="36">
        <v>1</v>
      </c>
      <c r="B18" s="46">
        <v>14</v>
      </c>
      <c r="C18" s="48" t="s">
        <v>27</v>
      </c>
      <c r="D18" s="89">
        <v>1.43</v>
      </c>
      <c r="E18" s="90">
        <v>1.31</v>
      </c>
      <c r="F18" s="90">
        <v>0.97</v>
      </c>
      <c r="G18" s="76">
        <f t="shared" si="0"/>
        <v>1</v>
      </c>
      <c r="H18" s="94">
        <v>9466527.2300000004</v>
      </c>
      <c r="I18" s="95">
        <v>7193688.8700000001</v>
      </c>
      <c r="J18" s="84">
        <f t="shared" si="1"/>
        <v>0</v>
      </c>
      <c r="K18" s="85">
        <f t="shared" si="3"/>
        <v>899211.10875000001</v>
      </c>
      <c r="L18" s="86"/>
      <c r="M18" s="84">
        <f t="shared" si="4"/>
        <v>0</v>
      </c>
      <c r="N18" s="74">
        <f t="shared" si="2"/>
        <v>1</v>
      </c>
      <c r="O18" s="74">
        <v>1</v>
      </c>
      <c r="P18" s="83">
        <v>-711281.17</v>
      </c>
      <c r="R18" s="37" t="s">
        <v>26</v>
      </c>
      <c r="U18" s="65">
        <v>1938520.0766666669</v>
      </c>
      <c r="V18" s="68">
        <f t="shared" si="5"/>
        <v>9466527.2300000004</v>
      </c>
      <c r="W18" s="68">
        <f t="shared" si="6"/>
        <v>7193688.8700000001</v>
      </c>
      <c r="X18" s="65">
        <f t="shared" si="7"/>
        <v>-711281.17</v>
      </c>
      <c r="AJ18" s="106"/>
      <c r="AK18" s="103"/>
    </row>
    <row r="19" spans="1:37" s="36" customFormat="1" ht="35.1" customHeight="1" thickBot="1">
      <c r="A19" s="36">
        <v>7</v>
      </c>
      <c r="B19" s="46">
        <v>15</v>
      </c>
      <c r="C19" s="48" t="s">
        <v>25</v>
      </c>
      <c r="D19" s="77">
        <v>1.1299999999999999</v>
      </c>
      <c r="E19" s="91">
        <v>0.92</v>
      </c>
      <c r="F19" s="91">
        <v>0.64</v>
      </c>
      <c r="G19" s="76">
        <f t="shared" si="0"/>
        <v>3</v>
      </c>
      <c r="H19" s="96">
        <v>1447590.39</v>
      </c>
      <c r="I19" s="95">
        <v>-768268.22</v>
      </c>
      <c r="J19" s="84">
        <f t="shared" si="1"/>
        <v>1</v>
      </c>
      <c r="K19" s="85">
        <f t="shared" si="3"/>
        <v>-96033.527499999997</v>
      </c>
      <c r="L19" s="86"/>
      <c r="M19" s="84">
        <f t="shared" si="4"/>
        <v>0</v>
      </c>
      <c r="N19" s="74">
        <f t="shared" si="2"/>
        <v>4</v>
      </c>
      <c r="O19" s="74">
        <v>3</v>
      </c>
      <c r="P19" s="83">
        <v>-4099621.34</v>
      </c>
      <c r="R19" s="37" t="s">
        <v>24</v>
      </c>
      <c r="U19" s="65">
        <v>656347.48</v>
      </c>
      <c r="V19" s="68">
        <f t="shared" si="5"/>
        <v>1447590.39</v>
      </c>
      <c r="W19" s="68">
        <f t="shared" si="6"/>
        <v>-768268.22</v>
      </c>
      <c r="X19" s="65">
        <f t="shared" si="7"/>
        <v>-4099621.34</v>
      </c>
      <c r="AJ19" s="106"/>
      <c r="AK19" s="103"/>
    </row>
    <row r="20" spans="1:37" s="36" customFormat="1" ht="35.1" customHeight="1" thickBot="1">
      <c r="A20" s="36">
        <v>12</v>
      </c>
      <c r="B20" s="46">
        <v>16</v>
      </c>
      <c r="C20" s="45" t="s">
        <v>23</v>
      </c>
      <c r="D20" s="77">
        <v>0.89</v>
      </c>
      <c r="E20" s="91">
        <v>0.77</v>
      </c>
      <c r="F20" s="91">
        <v>0.53</v>
      </c>
      <c r="G20" s="76">
        <f t="shared" si="0"/>
        <v>3</v>
      </c>
      <c r="H20" s="94">
        <v>-1387696.63</v>
      </c>
      <c r="I20" s="95">
        <v>-3732608.46</v>
      </c>
      <c r="J20" s="97">
        <f t="shared" si="1"/>
        <v>2</v>
      </c>
      <c r="K20" s="85">
        <f t="shared" si="3"/>
        <v>-466576.0575</v>
      </c>
      <c r="L20" s="86"/>
      <c r="M20" s="84">
        <f t="shared" si="4"/>
        <v>2</v>
      </c>
      <c r="N20" s="74">
        <f t="shared" si="2"/>
        <v>7</v>
      </c>
      <c r="O20" s="74">
        <v>6</v>
      </c>
      <c r="P20" s="83">
        <v>-5801948.3799999999</v>
      </c>
      <c r="R20" s="37" t="s">
        <v>22</v>
      </c>
      <c r="U20" s="65">
        <v>79155.72</v>
      </c>
      <c r="V20" s="68">
        <f t="shared" si="5"/>
        <v>-1387696.63</v>
      </c>
      <c r="W20" s="68">
        <f t="shared" si="6"/>
        <v>-3732608.46</v>
      </c>
      <c r="X20" s="65">
        <f t="shared" si="7"/>
        <v>-5801948.3799999999</v>
      </c>
      <c r="AJ20" s="106"/>
      <c r="AK20" s="105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7">
        <f>SUM(H5:H20)</f>
        <v>710120862.52999985</v>
      </c>
      <c r="W21" s="67">
        <f>SUM(I5:I20)</f>
        <v>134310277.22999996</v>
      </c>
      <c r="X21" s="66">
        <f>SUM(P5:P20)</f>
        <v>156456724.32999998</v>
      </c>
      <c r="AJ21" s="99"/>
      <c r="AK21" s="66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98"/>
      <c r="N27" s="98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1">
      <colorScale>
        <cfvo type="min"/>
        <cfvo type="max"/>
        <color rgb="FFFCFCFF"/>
        <color rgb="FFF8696B"/>
      </colorScale>
    </cfRule>
    <cfRule type="colorScale" priority="23">
      <colorScale>
        <cfvo type="min"/>
        <cfvo type="max"/>
        <color rgb="FFFFFF00"/>
        <color rgb="FFFF0000"/>
      </colorScale>
    </cfRule>
    <cfRule type="colorScale" priority="26">
      <colorScale>
        <cfvo type="min"/>
        <cfvo type="max"/>
        <color rgb="FFFCFCFF"/>
        <color rgb="FFF8696B"/>
      </colorScale>
    </cfRule>
  </conditionalFormatting>
  <conditionalFormatting sqref="P6:P15">
    <cfRule type="cellIs" dxfId="29" priority="25" operator="lessThan">
      <formula>0</formula>
    </cfRule>
  </conditionalFormatting>
  <conditionalFormatting sqref="N5:N20">
    <cfRule type="colorScale" priority="2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8" priority="20" operator="lessThan">
      <formula>1.5</formula>
    </cfRule>
  </conditionalFormatting>
  <conditionalFormatting sqref="E5:E20">
    <cfRule type="cellIs" dxfId="27" priority="19" operator="lessThan">
      <formula>1</formula>
    </cfRule>
  </conditionalFormatting>
  <conditionalFormatting sqref="F5:F20">
    <cfRule type="cellIs" dxfId="26" priority="18" operator="lessThan">
      <formula>0.8</formula>
    </cfRule>
  </conditionalFormatting>
  <conditionalFormatting sqref="H5:I20">
    <cfRule type="cellIs" dxfId="25" priority="17" operator="lessThan">
      <formula>0</formula>
    </cfRule>
  </conditionalFormatting>
  <conditionalFormatting sqref="P5:P20">
    <cfRule type="cellIs" dxfId="24" priority="1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4" sqref="M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34" t="s">
        <v>101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2"/>
      <c r="P1" s="1" t="s">
        <v>102</v>
      </c>
    </row>
    <row r="2" spans="1:37" ht="48" customHeight="1" thickBot="1">
      <c r="C2" s="165" t="s">
        <v>66</v>
      </c>
      <c r="D2" s="167" t="s">
        <v>65</v>
      </c>
      <c r="E2" s="167"/>
      <c r="F2" s="167"/>
      <c r="G2" s="167"/>
      <c r="H2" s="168" t="s">
        <v>64</v>
      </c>
      <c r="I2" s="168"/>
      <c r="J2" s="168"/>
      <c r="K2" s="169" t="s">
        <v>63</v>
      </c>
      <c r="L2" s="169"/>
      <c r="M2" s="169"/>
      <c r="N2" s="170" t="s">
        <v>113</v>
      </c>
      <c r="O2" s="186" t="s">
        <v>103</v>
      </c>
      <c r="P2" s="174" t="s">
        <v>62</v>
      </c>
    </row>
    <row r="3" spans="1:37" ht="38.25" customHeight="1" thickBot="1">
      <c r="C3" s="165"/>
      <c r="D3" s="176" t="s">
        <v>61</v>
      </c>
      <c r="E3" s="176" t="s">
        <v>60</v>
      </c>
      <c r="F3" s="176" t="s">
        <v>59</v>
      </c>
      <c r="G3" s="178" t="s">
        <v>54</v>
      </c>
      <c r="H3" s="180" t="s">
        <v>58</v>
      </c>
      <c r="I3" s="165" t="s">
        <v>57</v>
      </c>
      <c r="J3" s="182" t="s">
        <v>54</v>
      </c>
      <c r="K3" s="184" t="s">
        <v>56</v>
      </c>
      <c r="L3" s="165" t="s">
        <v>55</v>
      </c>
      <c r="M3" s="172" t="s">
        <v>54</v>
      </c>
      <c r="N3" s="170"/>
      <c r="O3" s="186"/>
      <c r="P3" s="175"/>
    </row>
    <row r="4" spans="1:37" ht="36.75" customHeight="1" thickBot="1">
      <c r="C4" s="166"/>
      <c r="D4" s="177"/>
      <c r="E4" s="177"/>
      <c r="F4" s="177"/>
      <c r="G4" s="179"/>
      <c r="H4" s="181"/>
      <c r="I4" s="166"/>
      <c r="J4" s="183"/>
      <c r="K4" s="185"/>
      <c r="L4" s="166"/>
      <c r="M4" s="173"/>
      <c r="N4" s="171"/>
      <c r="O4" s="187"/>
      <c r="P4" s="175"/>
      <c r="V4" s="1" t="s">
        <v>74</v>
      </c>
      <c r="W4" s="1" t="s">
        <v>75</v>
      </c>
      <c r="X4" s="1" t="s">
        <v>76</v>
      </c>
    </row>
    <row r="5" spans="1:37" s="36" customFormat="1" ht="35.1" customHeight="1" thickBot="1">
      <c r="A5" s="36">
        <v>13</v>
      </c>
      <c r="B5" s="46">
        <v>1</v>
      </c>
      <c r="C5" s="45" t="s">
        <v>53</v>
      </c>
      <c r="D5" s="89">
        <v>3.65</v>
      </c>
      <c r="E5" s="79">
        <v>3.49</v>
      </c>
      <c r="F5" s="79">
        <v>2.23</v>
      </c>
      <c r="G5" s="75">
        <f>(IF(D5&lt;1.5,1,0))+(IF(E5&lt;1,1,0))+(IF(F5&lt;0.8,1,0))</f>
        <v>0</v>
      </c>
      <c r="H5" s="80">
        <v>563996574.39999998</v>
      </c>
      <c r="I5" s="92">
        <v>94172623.25</v>
      </c>
      <c r="J5" s="84">
        <f t="shared" ref="J5:J20" si="0">IF(I5&lt;0,1,0)+IF(H5&lt;0,1,0)</f>
        <v>0</v>
      </c>
      <c r="K5" s="85">
        <f>SUM(I5/9)</f>
        <v>10463624.805555556</v>
      </c>
      <c r="L5" s="86"/>
      <c r="M5" s="8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4">
        <f t="shared" ref="N5:N20" si="1">SUM(G5+J5+M5)</f>
        <v>0</v>
      </c>
      <c r="O5" s="74">
        <f>พ.ค.61!N5</f>
        <v>0</v>
      </c>
      <c r="P5" s="92">
        <v>265441950.59999999</v>
      </c>
      <c r="R5" s="37" t="s">
        <v>52</v>
      </c>
      <c r="U5" s="65">
        <v>33012199.886666667</v>
      </c>
      <c r="V5" s="68">
        <f>SUM(H5)</f>
        <v>563996574.39999998</v>
      </c>
      <c r="W5" s="68">
        <f>SUM(I5)</f>
        <v>94172623.25</v>
      </c>
      <c r="X5" s="65">
        <f>SUM(P5)</f>
        <v>265441950.59999999</v>
      </c>
      <c r="AJ5" s="100"/>
      <c r="AK5" s="101"/>
    </row>
    <row r="6" spans="1:37" s="36" customFormat="1" ht="35.1" customHeight="1" thickBot="1">
      <c r="A6" s="36">
        <v>2</v>
      </c>
      <c r="B6" s="46">
        <v>2</v>
      </c>
      <c r="C6" s="45" t="s">
        <v>51</v>
      </c>
      <c r="D6" s="78">
        <v>1</v>
      </c>
      <c r="E6" s="79">
        <v>0.89</v>
      </c>
      <c r="F6" s="79">
        <v>0.5</v>
      </c>
      <c r="G6" s="76">
        <f t="shared" ref="G6:G20" si="2">(IF(D6&lt;1.5,1,0))+(IF(E6&lt;1,1,0))+(IF(F6&lt;0.8,1,0))</f>
        <v>3</v>
      </c>
      <c r="H6" s="80">
        <v>628263.06999999995</v>
      </c>
      <c r="I6" s="81">
        <v>5643044</v>
      </c>
      <c r="J6" s="84">
        <f t="shared" si="0"/>
        <v>0</v>
      </c>
      <c r="K6" s="85">
        <f t="shared" ref="K6:K20" si="3">SUM(I6/9)</f>
        <v>627004.88888888888</v>
      </c>
      <c r="L6" s="86"/>
      <c r="M6" s="84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4">
        <f t="shared" si="1"/>
        <v>3</v>
      </c>
      <c r="O6" s="74">
        <f>พ.ค.61!N6</f>
        <v>3</v>
      </c>
      <c r="P6" s="87">
        <v>-67157229.640000001</v>
      </c>
      <c r="R6" s="37" t="s">
        <v>50</v>
      </c>
      <c r="U6" s="65">
        <v>4984296.9133333331</v>
      </c>
      <c r="V6" s="68">
        <f t="shared" ref="V6:V20" si="5">SUM(H6)</f>
        <v>628263.06999999995</v>
      </c>
      <c r="W6" s="68">
        <f t="shared" ref="W6:W20" si="6">SUM(I6)</f>
        <v>5643044</v>
      </c>
      <c r="X6" s="65">
        <f t="shared" ref="X6:X20" si="7">SUM(P6)</f>
        <v>-67157229.640000001</v>
      </c>
      <c r="AJ6" s="102"/>
      <c r="AK6" s="103"/>
    </row>
    <row r="7" spans="1:37" s="36" customFormat="1" ht="35.1" customHeight="1" thickBot="1">
      <c r="A7" s="36">
        <v>8</v>
      </c>
      <c r="B7" s="46">
        <v>3</v>
      </c>
      <c r="C7" s="45" t="s">
        <v>49</v>
      </c>
      <c r="D7" s="78">
        <v>1.0900000000000001</v>
      </c>
      <c r="E7" s="79">
        <v>0.97</v>
      </c>
      <c r="F7" s="79">
        <v>0.72</v>
      </c>
      <c r="G7" s="76">
        <f t="shared" si="2"/>
        <v>3</v>
      </c>
      <c r="H7" s="80">
        <v>2362877.7999999998</v>
      </c>
      <c r="I7" s="81">
        <v>6478415.75</v>
      </c>
      <c r="J7" s="84">
        <f t="shared" si="0"/>
        <v>0</v>
      </c>
      <c r="K7" s="85">
        <f t="shared" si="3"/>
        <v>719823.97222222225</v>
      </c>
      <c r="L7" s="86"/>
      <c r="M7" s="84">
        <f t="shared" si="4"/>
        <v>0</v>
      </c>
      <c r="N7" s="74">
        <f t="shared" si="1"/>
        <v>3</v>
      </c>
      <c r="O7" s="74">
        <f>พ.ค.61!N7</f>
        <v>3</v>
      </c>
      <c r="P7" s="87">
        <v>-7173899.79</v>
      </c>
      <c r="R7" s="37" t="s">
        <v>48</v>
      </c>
      <c r="U7" s="65">
        <v>2713175.5533333332</v>
      </c>
      <c r="V7" s="68">
        <f t="shared" si="5"/>
        <v>2362877.7999999998</v>
      </c>
      <c r="W7" s="68">
        <f t="shared" si="6"/>
        <v>6478415.75</v>
      </c>
      <c r="X7" s="65">
        <f t="shared" si="7"/>
        <v>-7173899.79</v>
      </c>
      <c r="AJ7" s="102"/>
      <c r="AK7" s="103"/>
    </row>
    <row r="8" spans="1:37" s="36" customFormat="1" ht="35.1" customHeight="1" thickBot="1">
      <c r="A8" s="36">
        <v>16</v>
      </c>
      <c r="B8" s="46">
        <v>4</v>
      </c>
      <c r="C8" s="45" t="s">
        <v>47</v>
      </c>
      <c r="D8" s="78">
        <v>1.37</v>
      </c>
      <c r="E8" s="79">
        <v>1.21</v>
      </c>
      <c r="F8" s="79">
        <v>0.69</v>
      </c>
      <c r="G8" s="75">
        <f t="shared" si="2"/>
        <v>2</v>
      </c>
      <c r="H8" s="80">
        <v>7405531.9500000002</v>
      </c>
      <c r="I8" s="81">
        <v>21750876.379999999</v>
      </c>
      <c r="J8" s="84">
        <f t="shared" si="0"/>
        <v>0</v>
      </c>
      <c r="K8" s="85">
        <f t="shared" si="3"/>
        <v>2416764.0422222223</v>
      </c>
      <c r="L8" s="86"/>
      <c r="M8" s="84">
        <f t="shared" si="4"/>
        <v>0</v>
      </c>
      <c r="N8" s="74">
        <f t="shared" si="1"/>
        <v>2</v>
      </c>
      <c r="O8" s="74">
        <f>พ.ค.61!N8</f>
        <v>2</v>
      </c>
      <c r="P8" s="87">
        <v>-6215790.96</v>
      </c>
      <c r="R8" s="37" t="s">
        <v>46</v>
      </c>
      <c r="U8" s="65">
        <v>1844858.11</v>
      </c>
      <c r="V8" s="68">
        <f t="shared" si="5"/>
        <v>7405531.9500000002</v>
      </c>
      <c r="W8" s="68">
        <f t="shared" si="6"/>
        <v>21750876.379999999</v>
      </c>
      <c r="X8" s="65">
        <f t="shared" si="7"/>
        <v>-6215790.96</v>
      </c>
      <c r="AJ8" s="102"/>
      <c r="AK8" s="103"/>
    </row>
    <row r="9" spans="1:37" s="36" customFormat="1" ht="35.1" customHeight="1" thickBot="1">
      <c r="A9" s="36">
        <v>14</v>
      </c>
      <c r="B9" s="46">
        <v>5</v>
      </c>
      <c r="C9" s="45" t="s">
        <v>45</v>
      </c>
      <c r="D9" s="78">
        <v>1.96</v>
      </c>
      <c r="E9" s="79">
        <v>1.83</v>
      </c>
      <c r="F9" s="79">
        <v>1.3</v>
      </c>
      <c r="G9" s="75">
        <f t="shared" si="2"/>
        <v>0</v>
      </c>
      <c r="H9" s="80">
        <v>16162495.51</v>
      </c>
      <c r="I9" s="81">
        <v>4036413.31</v>
      </c>
      <c r="J9" s="84">
        <f t="shared" si="0"/>
        <v>0</v>
      </c>
      <c r="K9" s="85">
        <f t="shared" si="3"/>
        <v>448490.36777777778</v>
      </c>
      <c r="L9" s="86"/>
      <c r="M9" s="84">
        <f t="shared" si="4"/>
        <v>0</v>
      </c>
      <c r="N9" s="74">
        <f t="shared" si="1"/>
        <v>0</v>
      </c>
      <c r="O9" s="74">
        <f>พ.ค.61!N9</f>
        <v>0</v>
      </c>
      <c r="P9" s="87">
        <v>5050205.88</v>
      </c>
      <c r="R9" s="37" t="s">
        <v>44</v>
      </c>
      <c r="U9" s="65">
        <v>2272784.0766666667</v>
      </c>
      <c r="V9" s="68">
        <f t="shared" si="5"/>
        <v>16162495.51</v>
      </c>
      <c r="W9" s="68">
        <f t="shared" si="6"/>
        <v>4036413.31</v>
      </c>
      <c r="X9" s="65">
        <f t="shared" si="7"/>
        <v>5050205.88</v>
      </c>
      <c r="AJ9" s="102"/>
      <c r="AK9" s="103"/>
    </row>
    <row r="10" spans="1:37" s="36" customFormat="1" ht="35.1" customHeight="1" thickBot="1">
      <c r="A10" s="36">
        <v>10</v>
      </c>
      <c r="B10" s="46">
        <v>6</v>
      </c>
      <c r="C10" s="48" t="s">
        <v>43</v>
      </c>
      <c r="D10" s="78">
        <v>1.21</v>
      </c>
      <c r="E10" s="79">
        <v>1.02</v>
      </c>
      <c r="F10" s="79">
        <v>0.77</v>
      </c>
      <c r="G10" s="76">
        <f t="shared" si="2"/>
        <v>2</v>
      </c>
      <c r="H10" s="80">
        <v>3000357.97</v>
      </c>
      <c r="I10" s="81">
        <v>-4153076.76</v>
      </c>
      <c r="J10" s="97">
        <f t="shared" si="0"/>
        <v>1</v>
      </c>
      <c r="K10" s="85">
        <f t="shared" si="3"/>
        <v>-461452.97333333333</v>
      </c>
      <c r="L10" s="86"/>
      <c r="M10" s="84">
        <f t="shared" si="4"/>
        <v>0</v>
      </c>
      <c r="N10" s="74">
        <f t="shared" si="1"/>
        <v>3</v>
      </c>
      <c r="O10" s="74">
        <f>พ.ค.61!N10</f>
        <v>4</v>
      </c>
      <c r="P10" s="87">
        <v>-3446794.62</v>
      </c>
      <c r="R10" s="37" t="s">
        <v>42</v>
      </c>
      <c r="U10" s="65">
        <v>590595.51666666672</v>
      </c>
      <c r="V10" s="68">
        <f t="shared" si="5"/>
        <v>3000357.97</v>
      </c>
      <c r="W10" s="68">
        <f t="shared" si="6"/>
        <v>-4153076.76</v>
      </c>
      <c r="X10" s="65">
        <f t="shared" si="7"/>
        <v>-3446794.62</v>
      </c>
      <c r="AJ10" s="104"/>
      <c r="AK10" s="105"/>
    </row>
    <row r="11" spans="1:37" s="36" customFormat="1" ht="35.1" customHeight="1" thickBot="1">
      <c r="A11" s="36">
        <v>11</v>
      </c>
      <c r="B11" s="46">
        <v>7</v>
      </c>
      <c r="C11" s="48" t="s">
        <v>41</v>
      </c>
      <c r="D11" s="78">
        <v>2.06</v>
      </c>
      <c r="E11" s="79">
        <v>1.85</v>
      </c>
      <c r="F11" s="79">
        <v>0.91</v>
      </c>
      <c r="G11" s="75">
        <f t="shared" si="2"/>
        <v>0</v>
      </c>
      <c r="H11" s="80">
        <v>42451471.990000002</v>
      </c>
      <c r="I11" s="88">
        <v>-14658463.83</v>
      </c>
      <c r="J11" s="97">
        <f t="shared" si="0"/>
        <v>1</v>
      </c>
      <c r="K11" s="85">
        <f t="shared" si="3"/>
        <v>-1628718.2033333334</v>
      </c>
      <c r="L11" s="86"/>
      <c r="M11" s="84">
        <f t="shared" si="4"/>
        <v>0</v>
      </c>
      <c r="N11" s="74">
        <f t="shared" si="1"/>
        <v>1</v>
      </c>
      <c r="O11" s="74">
        <f>พ.ค.61!N11</f>
        <v>1</v>
      </c>
      <c r="P11" s="87">
        <v>-3660181.9</v>
      </c>
      <c r="R11" s="37" t="s">
        <v>40</v>
      </c>
      <c r="U11" s="65">
        <v>3029723.53</v>
      </c>
      <c r="V11" s="68">
        <f t="shared" si="5"/>
        <v>42451471.990000002</v>
      </c>
      <c r="W11" s="68">
        <f t="shared" si="6"/>
        <v>-14658463.83</v>
      </c>
      <c r="X11" s="65">
        <f t="shared" si="7"/>
        <v>-3660181.9</v>
      </c>
      <c r="AJ11" s="102"/>
      <c r="AK11" s="105"/>
    </row>
    <row r="12" spans="1:37" s="36" customFormat="1" ht="35.1" customHeight="1" thickBot="1">
      <c r="A12" s="36">
        <v>4</v>
      </c>
      <c r="B12" s="46">
        <v>8</v>
      </c>
      <c r="C12" s="48" t="s">
        <v>39</v>
      </c>
      <c r="D12" s="78">
        <v>1.03</v>
      </c>
      <c r="E12" s="79">
        <v>0.9</v>
      </c>
      <c r="F12" s="79">
        <v>0.55000000000000004</v>
      </c>
      <c r="G12" s="76">
        <f t="shared" si="2"/>
        <v>3</v>
      </c>
      <c r="H12" s="80">
        <v>798554.08</v>
      </c>
      <c r="I12" s="92">
        <v>1181766.3700000001</v>
      </c>
      <c r="J12" s="84">
        <f t="shared" si="0"/>
        <v>0</v>
      </c>
      <c r="K12" s="85">
        <f t="shared" si="3"/>
        <v>131307.37444444446</v>
      </c>
      <c r="L12" s="86"/>
      <c r="M12" s="84">
        <f t="shared" si="4"/>
        <v>0</v>
      </c>
      <c r="N12" s="74">
        <f t="shared" si="1"/>
        <v>3</v>
      </c>
      <c r="O12" s="74">
        <f>พ.ค.61!N12</f>
        <v>3</v>
      </c>
      <c r="P12" s="87">
        <v>-12884778.93</v>
      </c>
      <c r="R12" s="37" t="s">
        <v>38</v>
      </c>
      <c r="U12" s="65">
        <v>2517570.7399999998</v>
      </c>
      <c r="V12" s="68">
        <f t="shared" si="5"/>
        <v>798554.08</v>
      </c>
      <c r="W12" s="68">
        <f t="shared" si="6"/>
        <v>1181766.3700000001</v>
      </c>
      <c r="X12" s="65">
        <f t="shared" si="7"/>
        <v>-12884778.93</v>
      </c>
      <c r="AJ12" s="102"/>
      <c r="AK12" s="103"/>
    </row>
    <row r="13" spans="1:37" s="36" customFormat="1" ht="35.1" customHeight="1" thickBot="1">
      <c r="A13" s="36">
        <v>5</v>
      </c>
      <c r="B13" s="46">
        <v>9</v>
      </c>
      <c r="C13" s="48" t="s">
        <v>37</v>
      </c>
      <c r="D13" s="78">
        <v>1.28</v>
      </c>
      <c r="E13" s="79">
        <v>1.18</v>
      </c>
      <c r="F13" s="79">
        <v>0.96</v>
      </c>
      <c r="G13" s="76">
        <f t="shared" si="2"/>
        <v>1</v>
      </c>
      <c r="H13" s="80">
        <v>6277109.6500000004</v>
      </c>
      <c r="I13" s="81">
        <v>3218309.52</v>
      </c>
      <c r="J13" s="84">
        <f t="shared" si="0"/>
        <v>0</v>
      </c>
      <c r="K13" s="85">
        <f t="shared" si="3"/>
        <v>357589.94666666666</v>
      </c>
      <c r="L13" s="86"/>
      <c r="M13" s="84">
        <f t="shared" si="4"/>
        <v>0</v>
      </c>
      <c r="N13" s="74">
        <f t="shared" si="1"/>
        <v>1</v>
      </c>
      <c r="O13" s="74">
        <f>พ.ค.61!N13</f>
        <v>1</v>
      </c>
      <c r="P13" s="87">
        <v>-834741.19</v>
      </c>
      <c r="R13" s="37" t="s">
        <v>36</v>
      </c>
      <c r="U13" s="65">
        <v>2262944.5966666667</v>
      </c>
      <c r="V13" s="68">
        <f t="shared" si="5"/>
        <v>6277109.6500000004</v>
      </c>
      <c r="W13" s="68">
        <f t="shared" si="6"/>
        <v>3218309.52</v>
      </c>
      <c r="X13" s="65">
        <f t="shared" si="7"/>
        <v>-834741.19</v>
      </c>
      <c r="AJ13" s="102"/>
      <c r="AK13" s="103"/>
    </row>
    <row r="14" spans="1:37" s="36" customFormat="1" ht="35.1" customHeight="1" thickBot="1">
      <c r="A14" s="36">
        <v>3</v>
      </c>
      <c r="B14" s="46">
        <v>10</v>
      </c>
      <c r="C14" s="48" t="s">
        <v>35</v>
      </c>
      <c r="D14" s="78">
        <v>1.39</v>
      </c>
      <c r="E14" s="79">
        <v>1.21</v>
      </c>
      <c r="F14" s="79">
        <v>0.84</v>
      </c>
      <c r="G14" s="76">
        <f t="shared" si="2"/>
        <v>1</v>
      </c>
      <c r="H14" s="80">
        <v>6813341.8899999997</v>
      </c>
      <c r="I14" s="81">
        <v>6193423.8399999999</v>
      </c>
      <c r="J14" s="84">
        <f t="shared" si="0"/>
        <v>0</v>
      </c>
      <c r="K14" s="85">
        <f t="shared" si="3"/>
        <v>688158.20444444439</v>
      </c>
      <c r="L14" s="86"/>
      <c r="M14" s="84">
        <f t="shared" si="4"/>
        <v>0</v>
      </c>
      <c r="N14" s="74">
        <f t="shared" si="1"/>
        <v>1</v>
      </c>
      <c r="O14" s="74">
        <f>พ.ค.61!N14</f>
        <v>1</v>
      </c>
      <c r="P14" s="87">
        <v>-2755971.09</v>
      </c>
      <c r="R14" s="37" t="s">
        <v>34</v>
      </c>
      <c r="U14" s="65">
        <v>2667994.1533333333</v>
      </c>
      <c r="V14" s="68">
        <f t="shared" si="5"/>
        <v>6813341.8899999997</v>
      </c>
      <c r="W14" s="68">
        <f t="shared" si="6"/>
        <v>6193423.8399999999</v>
      </c>
      <c r="X14" s="65">
        <f t="shared" si="7"/>
        <v>-2755971.09</v>
      </c>
      <c r="AJ14" s="102"/>
      <c r="AK14" s="103"/>
    </row>
    <row r="15" spans="1:37" s="36" customFormat="1" ht="35.1" customHeight="1" thickBot="1">
      <c r="A15" s="36">
        <v>9</v>
      </c>
      <c r="B15" s="46">
        <v>11</v>
      </c>
      <c r="C15" s="48" t="s">
        <v>33</v>
      </c>
      <c r="D15" s="78">
        <v>1.56</v>
      </c>
      <c r="E15" s="79">
        <v>1.33</v>
      </c>
      <c r="F15" s="79">
        <v>0.92</v>
      </c>
      <c r="G15" s="75">
        <f t="shared" si="2"/>
        <v>0</v>
      </c>
      <c r="H15" s="82">
        <v>8097979.2199999997</v>
      </c>
      <c r="I15" s="93">
        <v>3461391.63</v>
      </c>
      <c r="J15" s="84">
        <f t="shared" si="0"/>
        <v>0</v>
      </c>
      <c r="K15" s="85">
        <f t="shared" si="3"/>
        <v>384599.07</v>
      </c>
      <c r="L15" s="86"/>
      <c r="M15" s="84">
        <f t="shared" si="4"/>
        <v>0</v>
      </c>
      <c r="N15" s="74">
        <f t="shared" si="1"/>
        <v>0</v>
      </c>
      <c r="O15" s="74">
        <f>พ.ค.61!N15</f>
        <v>0</v>
      </c>
      <c r="P15" s="87">
        <v>-1109102.46</v>
      </c>
      <c r="R15" s="37" t="s">
        <v>32</v>
      </c>
      <c r="U15" s="65">
        <v>1401543.4466666665</v>
      </c>
      <c r="V15" s="68">
        <f t="shared" si="5"/>
        <v>8097979.2199999997</v>
      </c>
      <c r="W15" s="68">
        <f t="shared" si="6"/>
        <v>3461391.63</v>
      </c>
      <c r="X15" s="65">
        <f t="shared" si="7"/>
        <v>-1109102.46</v>
      </c>
      <c r="AJ15" s="102"/>
      <c r="AK15" s="103"/>
    </row>
    <row r="16" spans="1:37" s="36" customFormat="1" ht="35.1" customHeight="1" thickBot="1">
      <c r="A16" s="36">
        <v>15</v>
      </c>
      <c r="B16" s="46">
        <v>12</v>
      </c>
      <c r="C16" s="48" t="s">
        <v>31</v>
      </c>
      <c r="D16" s="89">
        <v>2.19</v>
      </c>
      <c r="E16" s="90">
        <v>1.87</v>
      </c>
      <c r="F16" s="90">
        <v>1.46</v>
      </c>
      <c r="G16" s="75">
        <f t="shared" si="2"/>
        <v>0</v>
      </c>
      <c r="H16" s="94">
        <v>45341975.909999996</v>
      </c>
      <c r="I16" s="95">
        <v>1862225.99</v>
      </c>
      <c r="J16" s="84">
        <f t="shared" si="0"/>
        <v>0</v>
      </c>
      <c r="K16" s="85">
        <f t="shared" si="3"/>
        <v>206913.99888888889</v>
      </c>
      <c r="L16" s="86"/>
      <c r="M16" s="84">
        <f t="shared" si="4"/>
        <v>0</v>
      </c>
      <c r="N16" s="74">
        <f t="shared" si="1"/>
        <v>0</v>
      </c>
      <c r="O16" s="74">
        <f>พ.ค.61!N16</f>
        <v>0</v>
      </c>
      <c r="P16" s="92">
        <v>17507456.23</v>
      </c>
      <c r="R16" s="37" t="s">
        <v>30</v>
      </c>
      <c r="U16" s="65">
        <v>1532077.28</v>
      </c>
      <c r="V16" s="68">
        <f t="shared" si="5"/>
        <v>45341975.909999996</v>
      </c>
      <c r="W16" s="68">
        <f t="shared" si="6"/>
        <v>1862225.99</v>
      </c>
      <c r="X16" s="65">
        <f t="shared" si="7"/>
        <v>17507456.23</v>
      </c>
      <c r="AJ16" s="106"/>
      <c r="AK16" s="103"/>
    </row>
    <row r="17" spans="1:37" s="36" customFormat="1" ht="35.1" customHeight="1" thickBot="1">
      <c r="A17" s="36">
        <v>6</v>
      </c>
      <c r="B17" s="46">
        <v>13</v>
      </c>
      <c r="C17" s="48" t="s">
        <v>29</v>
      </c>
      <c r="D17" s="89">
        <v>0.75</v>
      </c>
      <c r="E17" s="90">
        <v>0.61</v>
      </c>
      <c r="F17" s="90">
        <v>0.34</v>
      </c>
      <c r="G17" s="76">
        <f t="shared" si="2"/>
        <v>3</v>
      </c>
      <c r="H17" s="96">
        <v>-2412192.9300000002</v>
      </c>
      <c r="I17" s="95">
        <v>-773066.71</v>
      </c>
      <c r="J17" s="97">
        <f t="shared" si="0"/>
        <v>2</v>
      </c>
      <c r="K17" s="85">
        <f t="shared" si="3"/>
        <v>-85896.301111111112</v>
      </c>
      <c r="L17" s="86"/>
      <c r="M17" s="84">
        <f t="shared" si="4"/>
        <v>2</v>
      </c>
      <c r="N17" s="74">
        <f t="shared" si="1"/>
        <v>7</v>
      </c>
      <c r="O17" s="74">
        <f>พ.ค.61!N17</f>
        <v>7</v>
      </c>
      <c r="P17" s="83">
        <v>-6538165.5499999998</v>
      </c>
      <c r="R17" s="37" t="s">
        <v>28</v>
      </c>
      <c r="U17" s="65">
        <v>1005117.5800000001</v>
      </c>
      <c r="V17" s="68">
        <f t="shared" si="5"/>
        <v>-2412192.9300000002</v>
      </c>
      <c r="W17" s="68">
        <f t="shared" si="6"/>
        <v>-773066.71</v>
      </c>
      <c r="X17" s="65">
        <f t="shared" si="7"/>
        <v>-6538165.5499999998</v>
      </c>
      <c r="AJ17" s="107"/>
      <c r="AK17" s="103"/>
    </row>
    <row r="18" spans="1:37" s="36" customFormat="1" ht="35.1" customHeight="1" thickBot="1">
      <c r="A18" s="36">
        <v>1</v>
      </c>
      <c r="B18" s="46">
        <v>14</v>
      </c>
      <c r="C18" s="48" t="s">
        <v>27</v>
      </c>
      <c r="D18" s="89">
        <v>1.38</v>
      </c>
      <c r="E18" s="90">
        <v>1.25</v>
      </c>
      <c r="F18" s="90">
        <v>0.87</v>
      </c>
      <c r="G18" s="76">
        <f t="shared" si="2"/>
        <v>1</v>
      </c>
      <c r="H18" s="94">
        <v>8123407.2300000004</v>
      </c>
      <c r="I18" s="95">
        <v>5882175.2400000002</v>
      </c>
      <c r="J18" s="84">
        <f t="shared" si="0"/>
        <v>0</v>
      </c>
      <c r="K18" s="85">
        <f t="shared" si="3"/>
        <v>653575.02666666673</v>
      </c>
      <c r="L18" s="86"/>
      <c r="M18" s="84">
        <f t="shared" si="4"/>
        <v>0</v>
      </c>
      <c r="N18" s="74">
        <f t="shared" si="1"/>
        <v>1</v>
      </c>
      <c r="O18" s="74">
        <f>พ.ค.61!N18</f>
        <v>1</v>
      </c>
      <c r="P18" s="83">
        <v>-2798424.38</v>
      </c>
      <c r="R18" s="37" t="s">
        <v>26</v>
      </c>
      <c r="U18" s="65">
        <v>1938520.0766666669</v>
      </c>
      <c r="V18" s="68">
        <f t="shared" si="5"/>
        <v>8123407.2300000004</v>
      </c>
      <c r="W18" s="68">
        <f t="shared" si="6"/>
        <v>5882175.2400000002</v>
      </c>
      <c r="X18" s="65">
        <f t="shared" si="7"/>
        <v>-2798424.38</v>
      </c>
      <c r="AJ18" s="106"/>
      <c r="AK18" s="103"/>
    </row>
    <row r="19" spans="1:37" s="36" customFormat="1" ht="35.1" customHeight="1" thickBot="1">
      <c r="A19" s="36">
        <v>7</v>
      </c>
      <c r="B19" s="46">
        <v>15</v>
      </c>
      <c r="C19" s="48" t="s">
        <v>25</v>
      </c>
      <c r="D19" s="77">
        <v>1.1100000000000001</v>
      </c>
      <c r="E19" s="91">
        <v>0.93</v>
      </c>
      <c r="F19" s="91">
        <v>0.6</v>
      </c>
      <c r="G19" s="76">
        <f t="shared" si="2"/>
        <v>3</v>
      </c>
      <c r="H19" s="96">
        <v>1251768.28</v>
      </c>
      <c r="I19" s="95">
        <v>-980955.56</v>
      </c>
      <c r="J19" s="84">
        <f t="shared" si="0"/>
        <v>1</v>
      </c>
      <c r="K19" s="85">
        <f t="shared" si="3"/>
        <v>-108995.06222222223</v>
      </c>
      <c r="L19" s="86"/>
      <c r="M19" s="84">
        <f t="shared" si="4"/>
        <v>0</v>
      </c>
      <c r="N19" s="74">
        <f t="shared" si="1"/>
        <v>4</v>
      </c>
      <c r="O19" s="74">
        <f>พ.ค.61!N19</f>
        <v>4</v>
      </c>
      <c r="P19" s="83">
        <v>-4638821.95</v>
      </c>
      <c r="R19" s="37" t="s">
        <v>24</v>
      </c>
      <c r="U19" s="65">
        <v>656347.48</v>
      </c>
      <c r="V19" s="68">
        <f t="shared" si="5"/>
        <v>1251768.28</v>
      </c>
      <c r="W19" s="68">
        <f t="shared" si="6"/>
        <v>-980955.56</v>
      </c>
      <c r="X19" s="65">
        <f t="shared" si="7"/>
        <v>-4638821.95</v>
      </c>
      <c r="AJ19" s="106"/>
      <c r="AK19" s="103"/>
    </row>
    <row r="20" spans="1:37" s="36" customFormat="1" ht="35.1" customHeight="1" thickBot="1">
      <c r="A20" s="36">
        <v>12</v>
      </c>
      <c r="B20" s="46">
        <v>16</v>
      </c>
      <c r="C20" s="45" t="s">
        <v>23</v>
      </c>
      <c r="D20" s="77">
        <v>0.91</v>
      </c>
      <c r="E20" s="91">
        <v>0.79</v>
      </c>
      <c r="F20" s="91">
        <v>0.57999999999999996</v>
      </c>
      <c r="G20" s="76">
        <f t="shared" si="2"/>
        <v>3</v>
      </c>
      <c r="H20" s="94">
        <v>-1172960.72</v>
      </c>
      <c r="I20" s="95">
        <v>-3351545.54</v>
      </c>
      <c r="J20" s="97">
        <f t="shared" si="0"/>
        <v>2</v>
      </c>
      <c r="K20" s="85">
        <f t="shared" si="3"/>
        <v>-372393.94888888887</v>
      </c>
      <c r="L20" s="86"/>
      <c r="M20" s="84">
        <f t="shared" si="4"/>
        <v>2</v>
      </c>
      <c r="N20" s="74">
        <f t="shared" si="1"/>
        <v>7</v>
      </c>
      <c r="O20" s="74">
        <f>พ.ค.61!N20</f>
        <v>7</v>
      </c>
      <c r="P20" s="83">
        <v>-5407840.75</v>
      </c>
      <c r="R20" s="37" t="s">
        <v>22</v>
      </c>
      <c r="U20" s="65">
        <v>79155.72</v>
      </c>
      <c r="V20" s="68">
        <f t="shared" si="5"/>
        <v>-1172960.72</v>
      </c>
      <c r="W20" s="68">
        <f t="shared" si="6"/>
        <v>-3351545.54</v>
      </c>
      <c r="X20" s="65">
        <f t="shared" si="7"/>
        <v>-5407840.75</v>
      </c>
      <c r="AJ20" s="106"/>
      <c r="AK20" s="105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IF(AND(I21&lt;0,L21&lt;0),2,IF(AND(I21&gt;0,H21&gt;0),0,IF(AND(H21&lt;0,I21&gt;0),IF(ABS((H21/(I21/9)))&lt;3,0,IF(ABS((H21/(I21/9)))&gt;6,2,1)),IF(AND(H21&gt;0,I21&lt;0),IF(ABS((H21/(I21/9)))&lt;3,2,IF(ABS((H21/(I21/9)))&gt;6,0,1))))))</f>
        <v>0</v>
      </c>
      <c r="N21" s="32"/>
      <c r="O21" s="27"/>
      <c r="V21" s="67">
        <f>SUM(H5:H20)</f>
        <v>709126555.30000007</v>
      </c>
      <c r="W21" s="67">
        <f>SUM(I5:I20)</f>
        <v>129963556.87999998</v>
      </c>
      <c r="X21" s="66">
        <f>SUM(P5:P20)</f>
        <v>163377869.49999994</v>
      </c>
      <c r="AJ21" s="99"/>
      <c r="AK21" s="66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55" t="s">
        <v>11</v>
      </c>
      <c r="M23" s="155"/>
      <c r="N23" s="155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55"/>
      <c r="M24" s="155"/>
      <c r="N24" s="155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55" t="s">
        <v>11</v>
      </c>
      <c r="M25" s="155"/>
      <c r="N25" s="155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55"/>
      <c r="M26" s="155"/>
      <c r="N26" s="155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56" t="s">
        <v>11</v>
      </c>
      <c r="L27" s="156"/>
      <c r="M27" s="108"/>
      <c r="N27" s="108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55" t="s">
        <v>11</v>
      </c>
      <c r="M30" s="155"/>
      <c r="N30" s="155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55"/>
      <c r="M31" s="155"/>
      <c r="N31" s="155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23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2" priority="10" operator="lessThan">
      <formula>1.5</formula>
    </cfRule>
  </conditionalFormatting>
  <conditionalFormatting sqref="E5:E20">
    <cfRule type="cellIs" dxfId="21" priority="9" operator="lessThan">
      <formula>1</formula>
    </cfRule>
  </conditionalFormatting>
  <conditionalFormatting sqref="F5:F20">
    <cfRule type="cellIs" dxfId="20" priority="8" operator="lessThan">
      <formula>0.8</formula>
    </cfRule>
  </conditionalFormatting>
  <conditionalFormatting sqref="H5:I20">
    <cfRule type="cellIs" dxfId="19" priority="7" operator="lessThan">
      <formula>0</formula>
    </cfRule>
  </conditionalFormatting>
  <conditionalFormatting sqref="P5:P20">
    <cfRule type="cellIs" dxfId="18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ตค60</vt:lpstr>
      <vt:lpstr>พย60</vt:lpstr>
      <vt:lpstr>ธค60</vt:lpstr>
      <vt:lpstr>มค61</vt:lpstr>
      <vt:lpstr>กพ</vt:lpstr>
      <vt:lpstr>มี.ค.61</vt:lpstr>
      <vt:lpstr>เม.ย.61</vt:lpstr>
      <vt:lpstr>พ.ค.61</vt:lpstr>
      <vt:lpstr>มิ.ย.61</vt:lpstr>
      <vt:lpstr>ก.ค.61</vt:lpstr>
      <vt:lpstr>ส.ค.61</vt:lpstr>
      <vt:lpstr>ก.ย.61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2018-05-21T04:55:16Z</cp:lastPrinted>
  <dcterms:created xsi:type="dcterms:W3CDTF">2017-12-26T02:45:48Z</dcterms:created>
  <dcterms:modified xsi:type="dcterms:W3CDTF">2018-10-25T07:50:29Z</dcterms:modified>
</cp:coreProperties>
</file>